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010" tabRatio="932" activeTab="0"/>
  </bookViews>
  <sheets>
    <sheet name="ปก" sheetId="1" r:id="rId1"/>
    <sheet name="ปร6" sheetId="2" r:id="rId2"/>
    <sheet name="ปร.5ก" sheetId="3" r:id="rId3"/>
    <sheet name="ปร.5ข" sheetId="4" r:id="rId4"/>
    <sheet name="ปร.4ก อาคารเพาะเลี้ยงหนอน" sheetId="5" r:id="rId5"/>
    <sheet name="ปร5ก" sheetId="6" state="hidden" r:id="rId6"/>
    <sheet name="ปร5ข" sheetId="7" state="hidden" r:id="rId7"/>
    <sheet name="สรุป" sheetId="8" state="hidden" r:id="rId8"/>
    <sheet name="งานระบบประปา" sheetId="9" r:id="rId9"/>
    <sheet name="ปร.4ก งานระบบไฟฟ้า" sheetId="10" r:id="rId10"/>
    <sheet name="ปร.4ข" sheetId="11" r:id="rId11"/>
    <sheet name="FACTOR F" sheetId="12" r:id="rId12"/>
    <sheet name="1.8.2.1 บ่อ CT" sheetId="13" state="hidden" r:id="rId13"/>
    <sheet name="1.8.2.2 บ่อ ST" sheetId="14" state="hidden" r:id="rId14"/>
    <sheet name="1.8.2.3บ่อหมัก 300 ลบ.ม." sheetId="15" state="hidden" r:id="rId15"/>
    <sheet name="1.8.2.4 บ่อ SD1" sheetId="16" state="hidden" r:id="rId16"/>
    <sheet name="1.8.2.5 บ่อ SD2" sheetId="17" state="hidden" r:id="rId17"/>
    <sheet name="ภายนอก" sheetId="18" state="hidden" r:id="rId18"/>
    <sheet name="1.12 .งานติดตั้งรั้วรอบโครงการ" sheetId="19" state="hidden" r:id="rId19"/>
    <sheet name="3.1ไฟฟ้าผลิตก๊าซไบโอมีเทนอัด" sheetId="20" state="hidden" r:id="rId20"/>
    <sheet name="3.2ไฟฟ้าอาคารปุ๋ย" sheetId="21" state="hidden" r:id="rId21"/>
    <sheet name="3.3ไฟฟ้าอาคารสำนักงาน" sheetId="22" state="hidden" r:id="rId22"/>
    <sheet name="3.4ไฟฟ้าอาคารผลิตไฟฟ้า" sheetId="23" state="hidden" r:id="rId23"/>
    <sheet name="3.6ไฟฟ้าอาคารคัดแยก" sheetId="24" state="hidden" r:id="rId24"/>
  </sheets>
  <externalReferences>
    <externalReference r:id="rId27"/>
    <externalReference r:id="rId28"/>
    <externalReference r:id="rId29"/>
    <externalReference r:id="rId30"/>
    <externalReference r:id="rId31"/>
  </externalReferences>
  <definedNames>
    <definedName name="_xlfn.BAHTTEXT" hidden="1">#NAME?</definedName>
    <definedName name="_xlfn.CEILING.MATH" hidden="1">#NAME?</definedName>
    <definedName name="a">'[2]cashflow with CER'!#REF!</definedName>
    <definedName name="aa">'[2]cashflow with CER'!#REF!</definedName>
    <definedName name="abc">'[2]cashflow with CER'!#REF!</definedName>
    <definedName name="actual_irr">'[2]cashflow with CER'!#REF!</definedName>
    <definedName name="after_sub_irr">'[2]cashflow with CER'!#REF!</definedName>
    <definedName name="b">'[2]cashflow with CER'!#REF!</definedName>
    <definedName name="cf_0">'[2]cashflow with CER'!#REF!</definedName>
    <definedName name="cfa">'[2]cashflow with CER'!#REF!</definedName>
    <definedName name="_xlnm.Print_Area" localSheetId="18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9">#N/A</definedName>
    <definedName name="_xlnm.Print_Area" localSheetId="20">#N/A</definedName>
    <definedName name="_xlnm.Print_Area" localSheetId="21">#N/A</definedName>
    <definedName name="_xlnm.Print_Area" localSheetId="22">#N/A</definedName>
    <definedName name="_xlnm.Print_Area" localSheetId="23">#N/A</definedName>
    <definedName name="_xlnm.Print_Area" localSheetId="0">#N/A</definedName>
    <definedName name="_xlnm.Print_Area" localSheetId="5">#N/A</definedName>
    <definedName name="_xlnm.Print_Area" localSheetId="6">#N/A</definedName>
    <definedName name="_xlnm.Print_Area" localSheetId="17">#N/A</definedName>
    <definedName name="_xlnm.Print_Area" localSheetId="7">#N/A</definedName>
    <definedName name="qqqq">'[2]cashflow with CER'!#REF!</definedName>
    <definedName name="required_irr">'[2]cashflow with CER'!#REF!</definedName>
    <definedName name="required_irr1">'[2]cashflow with CER'!#REF!</definedName>
    <definedName name="sdfsdf">'[2]cashflow with CER'!#REF!</definedName>
    <definedName name="ss">'[2]cashflow with CER'!#REF!</definedName>
    <definedName name="subsidy">'[2]cashflow with CER'!#REF!</definedName>
    <definedName name="tax">0.07</definedName>
    <definedName name="ไ">'[2]cashflow with CER'!#REF!</definedName>
    <definedName name="ปร4">'[2]cashflow with CER'!#REF!</definedName>
    <definedName name="ฟ">'[2]cashflow with CER'!#REF!</definedName>
    <definedName name="หฟกด">'[2]cashflow with CER'!#REF!</definedName>
  </definedNames>
  <calcPr fullCalcOnLoad="1"/>
</workbook>
</file>

<file path=xl/sharedStrings.xml><?xml version="1.0" encoding="utf-8"?>
<sst xmlns="http://schemas.openxmlformats.org/spreadsheetml/2006/main" count="1328" uniqueCount="394">
  <si>
    <t>สรุปรายการประมาณราคา</t>
  </si>
  <si>
    <t>ลำดับที่</t>
  </si>
  <si>
    <t>รายการ</t>
  </si>
  <si>
    <t>จำนวน</t>
  </si>
  <si>
    <t>หน่วย</t>
  </si>
  <si>
    <t>ราคากลาง (บาท)</t>
  </si>
  <si>
    <t>ปรับราคากลาง (บาท)</t>
  </si>
  <si>
    <t>งานถนนภายในโครงการ</t>
  </si>
  <si>
    <t>งาน</t>
  </si>
  <si>
    <t>งานก่อสร้างอาคารคัดแยกขยะ</t>
  </si>
  <si>
    <t>หลัง</t>
  </si>
  <si>
    <t>งานติดตั้งระบบคัดแยกขยะ</t>
  </si>
  <si>
    <t>ชุด</t>
  </si>
  <si>
    <t>งานติดตั้งระบบผลิตก๊าซชีวภาพ</t>
  </si>
  <si>
    <t>งานก่อสร้างอาคารปุ๋ยอินทรีย์</t>
  </si>
  <si>
    <t>งานก่อสร้างอาคารสำนักงาน</t>
  </si>
  <si>
    <t>งานติดตั้งระบบไฟฟ้า และสุขาภิบาล</t>
  </si>
  <si>
    <t>งานติดตั้งรั้วรอบบริเวณโครงการ</t>
  </si>
  <si>
    <t>ค่าวัสดุ ( บาท )</t>
  </si>
  <si>
    <t>ค่าแรง ( บาท )</t>
  </si>
  <si>
    <t>รวม ( บาท )</t>
  </si>
  <si>
    <t>ค่า Factor F</t>
  </si>
  <si>
    <t>@</t>
  </si>
  <si>
    <t>จำนวนเงิน</t>
  </si>
  <si>
    <t>ลบ.ม.</t>
  </si>
  <si>
    <t>กก.</t>
  </si>
  <si>
    <t>ม.</t>
  </si>
  <si>
    <t>แผ่น</t>
  </si>
  <si>
    <t>ไม้แบบ</t>
  </si>
  <si>
    <t>ตะปู</t>
  </si>
  <si>
    <t>รวม</t>
  </si>
  <si>
    <t>งานวางผัง+สำรวจ+ปรับพื้นที่</t>
  </si>
  <si>
    <t>งานดินขุด</t>
  </si>
  <si>
    <t>งานถมดิน</t>
  </si>
  <si>
    <t>งานโครงสร้าง</t>
  </si>
  <si>
    <t xml:space="preserve">งานคอนกรีต  fc' = 240 ksc  (Cylinder) </t>
  </si>
  <si>
    <t>ลบ.ม</t>
  </si>
  <si>
    <t>คอนกรีตหยาบ (Lean)</t>
  </si>
  <si>
    <t>ทรายหยาบรองพื้น</t>
  </si>
  <si>
    <t>RB 6 mm SR 24</t>
  </si>
  <si>
    <t>เส้น</t>
  </si>
  <si>
    <t>RB 9 mm SR 24</t>
  </si>
  <si>
    <t>DB 12 mm SD 40</t>
  </si>
  <si>
    <t>ตร.ม</t>
  </si>
  <si>
    <t>-  ไม้แบบ(ติดตั้ง)</t>
  </si>
  <si>
    <t>-  ไม้แบบ(รื้อถอน)</t>
  </si>
  <si>
    <t>ลวดผูกเหล็ก #18</t>
  </si>
  <si>
    <t>ต้น</t>
  </si>
  <si>
    <t>ท่อน</t>
  </si>
  <si>
    <t>ทาสีรองพื้นกันสนิม</t>
  </si>
  <si>
    <t>ทาสีจริงโครงหลังคา</t>
  </si>
  <si>
    <t>งานสถาปัตยกรรม</t>
  </si>
  <si>
    <t>Air Condition in MCC room (20,000 BTU)</t>
  </si>
  <si>
    <t>ค่าวัสดุ+ค่าติดตั้ง ( บาท )</t>
  </si>
  <si>
    <t xml:space="preserve"> ระบบไฟฟ้าภายนอก</t>
  </si>
  <si>
    <t xml:space="preserve"> ปักเสาพาดสายไฟฟ้าแรงสูงชนิดติดตั้งเคเบิลอากาศระบบ  22 kV 3 Ph  </t>
  </si>
  <si>
    <t>เมตร</t>
  </si>
  <si>
    <t>ค่าย้ายเครื่อง Generator</t>
  </si>
  <si>
    <t>งานระบบประปา</t>
  </si>
  <si>
    <t>Nameplate, Tag, safety sign</t>
  </si>
  <si>
    <t>ค่าวัสดุ+ติดตั้ง</t>
  </si>
  <si>
    <t>งานติดตั้งระบบผลิตก๊าซไบโอมีเทนอัด</t>
  </si>
  <si>
    <t xml:space="preserve">โครงการ: ก่อสร้างศูนย์เรียนรู้การจัดการชีวมวลเหลือใช้แบบครบวงจร มหาวิทยาลัยเชียงใหม่
</t>
  </si>
  <si>
    <t>งานขุด-ถม พื้นที่ระบบบำบัดขั้นหลังและปรับพื้นที่</t>
  </si>
  <si>
    <t>ไม้แบบ (คิด 70%)</t>
  </si>
  <si>
    <t>งานอาคารและสาธารณูปโภค</t>
  </si>
  <si>
    <t>งานเครื่องจักรและอุปกรณ์</t>
  </si>
  <si>
    <t>รวมงานอาคารและสาธารณูปโภค</t>
  </si>
  <si>
    <t>รวมงานเครื่องจักรและอุปกรณ์</t>
  </si>
  <si>
    <t>หมายเหตุ</t>
  </si>
  <si>
    <r>
      <t>ม</t>
    </r>
    <r>
      <rPr>
        <vertAlign val="superscript"/>
        <sz val="14"/>
        <rFont val="BrowalliaUPC"/>
        <family val="2"/>
      </rPr>
      <t>2</t>
    </r>
  </si>
  <si>
    <r>
      <t>ม</t>
    </r>
    <r>
      <rPr>
        <vertAlign val="superscript"/>
        <sz val="14"/>
        <rFont val="BrowalliaUPC"/>
        <family val="2"/>
      </rPr>
      <t>3</t>
    </r>
  </si>
  <si>
    <t>รายการ : งานก่อสร้างบ่อหมักแบบCMU 300ลบม.</t>
  </si>
  <si>
    <t>ผนังกั้น</t>
  </si>
  <si>
    <t>ตรม.</t>
  </si>
  <si>
    <t>ปรับแต่งดิน</t>
  </si>
  <si>
    <t>-  ไม้เคร่า(30%ของไม้แบบ)</t>
  </si>
  <si>
    <t>-  ตะปู</t>
  </si>
  <si>
    <t>-  ไม้ค้ำยัน</t>
  </si>
  <si>
    <t>ลบ.ฟ</t>
  </si>
  <si>
    <t>RB 6 mm SR 24  10 ม.</t>
  </si>
  <si>
    <t>RB 9 mm SR 24 10 ม.</t>
  </si>
  <si>
    <t>DB 12 mm SD 40 10 ม.</t>
  </si>
  <si>
    <t>งานก่อสร้างอาคาร CBG</t>
  </si>
  <si>
    <t>งานอาคารห้องน้ำ</t>
  </si>
  <si>
    <t>งานอาคารผลิตไฟฟ้า</t>
  </si>
  <si>
    <t>งานลานกรอง+รางระบาย</t>
  </si>
  <si>
    <t>งานระบบระบายน้ำรอบโครงการ</t>
  </si>
  <si>
    <t>1.10</t>
  </si>
  <si>
    <t>1.11</t>
  </si>
  <si>
    <t>ตัดออก</t>
  </si>
  <si>
    <t>โครงสร้างสำหรับก๊าซชีวภาพ</t>
  </si>
  <si>
    <t>รายการ : งานติดตั้งรั้วรอบบริเวณโครงการ</t>
  </si>
  <si>
    <t>งานเมนไฟฟ้าสำหรับ CBG Membrane</t>
  </si>
  <si>
    <t>สาย VCT 4x16/16G</t>
  </si>
  <si>
    <t>m</t>
  </si>
  <si>
    <t>สาย VCT 4x10/10G</t>
  </si>
  <si>
    <t>สาย VCT 4x6/6G</t>
  </si>
  <si>
    <t>สาย VCT 4x4/4G</t>
  </si>
  <si>
    <t>ท่อ PVC 1 1/4"</t>
  </si>
  <si>
    <t>ท่อ PVC 1 1/2"</t>
  </si>
  <si>
    <t>ท่อ PVC 2"</t>
  </si>
  <si>
    <t>Accessories</t>
  </si>
  <si>
    <t>lot</t>
  </si>
  <si>
    <t>อุปกรณ์</t>
  </si>
  <si>
    <t>โคมกันระเบิด 1x18W LED</t>
  </si>
  <si>
    <t>set</t>
  </si>
  <si>
    <t xml:space="preserve">โคมดาวไลท์ </t>
  </si>
  <si>
    <t>พัดลมระบายอากาศ</t>
  </si>
  <si>
    <t>สวิสต์ทางเดียวกันระเบิด</t>
  </si>
  <si>
    <t>เต้ารับคู่ มีกราวด์ กันระเบิด</t>
  </si>
  <si>
    <t>ท่อและสายไฟ</t>
  </si>
  <si>
    <t>2x4/4G VCT</t>
  </si>
  <si>
    <t>ท่อ PVC 1/2"</t>
  </si>
  <si>
    <t>m.</t>
  </si>
  <si>
    <t>ระบบป้องกันฟ้าผ่า</t>
  </si>
  <si>
    <t>Air terminal 5/8"x60 cm</t>
  </si>
  <si>
    <t>Ground test box</t>
  </si>
  <si>
    <t>Ground Rod</t>
  </si>
  <si>
    <t>BC#50</t>
  </si>
  <si>
    <t>PVC 1"</t>
  </si>
  <si>
    <t>รายการ : งานไฟฟ้าระบบผลิตก๊าซไบโอมีเทนอัด</t>
  </si>
  <si>
    <t>อุปกรณ์ไฟฟ้า</t>
  </si>
  <si>
    <t>โหลดเซ็นเตอร์ เมน 70 แอมป์ 18 ช่อง</t>
  </si>
  <si>
    <t xml:space="preserve">โคม flood light </t>
  </si>
  <si>
    <t>สวิทช์ทางเดียว กันน้ำ</t>
  </si>
  <si>
    <t>เต้ารับคู่มีกราวด์ กันน้ำ</t>
  </si>
  <si>
    <t>ท่อและสายไฟฟ้า</t>
  </si>
  <si>
    <t>สาย IEC01#2.5</t>
  </si>
  <si>
    <t>ระบบกราวด์และปัองกันฟ้าผ่า</t>
  </si>
  <si>
    <t>รายการ : งานไฟฟ้าอาคารเก็บปุ๋ย</t>
  </si>
  <si>
    <t>รายการ : งานไฟฟ้าอาคารสำนักงาน</t>
  </si>
  <si>
    <t>โคมฟลูออเรสเซนต์ 2x18 วัตต์ LED</t>
  </si>
  <si>
    <t>สวิทช์ทางเดียว</t>
  </si>
  <si>
    <t>เต้ารับคู่มีกราวด์</t>
  </si>
  <si>
    <t>เต้ารับโทรศัพท์</t>
  </si>
  <si>
    <t>เต้ารับคอมพิวเตอร์</t>
  </si>
  <si>
    <t>สาย IEC01#4</t>
  </si>
  <si>
    <t>สาย TIEV 4C-0.65 mm</t>
  </si>
  <si>
    <t>สาย UTP Cat6</t>
  </si>
  <si>
    <t>โหลดเซ็นเตอร์ เมน 30 แอมป์ 12 ช่อง</t>
  </si>
  <si>
    <t>โคมเปลือยฟลูออเรสเซนต์ 1x18 วัตต์ LED</t>
  </si>
  <si>
    <t>PE 32 mm.</t>
  </si>
  <si>
    <t>สาย IEC01#6</t>
  </si>
  <si>
    <t>สาย NYY#2.5</t>
  </si>
  <si>
    <t>สาย NYY#4</t>
  </si>
  <si>
    <t>สาย NYY#6</t>
  </si>
  <si>
    <t>โคม FLOOD LIGHT</t>
  </si>
  <si>
    <t>อุปกรณ์ประกอบ</t>
  </si>
  <si>
    <t>งานระบบไฟฟ้า</t>
  </si>
  <si>
    <t>งานไฟฟ้าระบบผลิตก๊าซไบโอมีเทนอัด</t>
  </si>
  <si>
    <t>งานไฟฟ้าอาคารเก็บปุ๋ย</t>
  </si>
  <si>
    <t>งานไฟฟ้าอาคารสำนักงาน</t>
  </si>
  <si>
    <t>งานไฟฟ้าอาคารผลิตไฟฟ้า</t>
  </si>
  <si>
    <t>รายการ : งานไฟฟ้าอาคารผลิตไฟฟ้า</t>
  </si>
  <si>
    <t>งานไฟฟ้าระบบสาธารณูปโภค</t>
  </si>
  <si>
    <t>รายการ : งานไฟฟ้าอาคารคัดแยก</t>
  </si>
  <si>
    <t>Downligh</t>
  </si>
  <si>
    <t>สวิสต์ทางเดียว ชนิดกันน้ำ</t>
  </si>
  <si>
    <t>เต้ารับคู่ มีกราวด์ ชนิดกันน้ำ</t>
  </si>
  <si>
    <t>2.5 sq.mm. IEC01</t>
  </si>
  <si>
    <t>PVC 1/2"</t>
  </si>
  <si>
    <t>ระบบเมนไฟฟ้าสำหรับเครื่องจักร</t>
  </si>
  <si>
    <t>งานไฟฟ้าอาคารคัดแยก</t>
  </si>
  <si>
    <t>รวมงานระบบไฟฟ้า</t>
  </si>
  <si>
    <t>วิศวกรผู้ประมาณราคา</t>
  </si>
  <si>
    <t>(นายวงษ์เทพ ตั้งศิริกุล)</t>
  </si>
  <si>
    <t xml:space="preserve">                                   </t>
  </si>
  <si>
    <t>ค่างานต้นทุน</t>
  </si>
  <si>
    <t xml:space="preserve"> Factor F</t>
  </si>
  <si>
    <t>ค่าก่อสร้าง</t>
  </si>
  <si>
    <t>แบบ ปร.5 (ก)</t>
  </si>
  <si>
    <t>แบบสรุปค่าก่อสร้าง</t>
  </si>
  <si>
    <t>หน่วย : บาท</t>
  </si>
  <si>
    <t>โครงการ: ก่อสร้างศูนย์เรียนรู้การจัดการชีวมวลเหลือใช้แบบครบวงจร มหาวิทยาลัยเชียงใหม่</t>
  </si>
  <si>
    <t>ณ. ศูนย์วิจัย สาธิต และฝึกอบรมการเกษตร แม่เหียะ ตำบลแม่เหียะ อำเภอเมือง จังหวัดเชียงใหม่</t>
  </si>
  <si>
    <t xml:space="preserve">คำนวณราคากลาง เมื่อวันที่   5 ต.ค. 2559         </t>
  </si>
  <si>
    <t>แบบ ปร.5 (ข)</t>
  </si>
  <si>
    <t>แบบสรุปค่าครุภัณฑ์จัดซื้อ</t>
  </si>
  <si>
    <t>รวมงานเครื่องจักรและอุปกรณ์และระบบไฟฟ้า</t>
  </si>
  <si>
    <t xml:space="preserve">                                     </t>
  </si>
  <si>
    <t>สรุป</t>
  </si>
  <si>
    <t>ค่างาน</t>
  </si>
  <si>
    <t>ภาษี  มูลค่าเพิ่ม</t>
  </si>
  <si>
    <t>1.9</t>
  </si>
  <si>
    <t>บ่อสูบน้ำ ศก. 4.00 ม.</t>
  </si>
  <si>
    <r>
      <t>ม</t>
    </r>
    <r>
      <rPr>
        <vertAlign val="superscript"/>
        <sz val="10"/>
        <rFont val="Tahoma"/>
        <family val="2"/>
      </rPr>
      <t>3</t>
    </r>
  </si>
  <si>
    <t>-  ไม้แบบ (คิด 70%)</t>
  </si>
  <si>
    <r>
      <t>ม</t>
    </r>
    <r>
      <rPr>
        <vertAlign val="superscript"/>
        <sz val="10"/>
        <rFont val="Tahoma"/>
        <family val="2"/>
      </rPr>
      <t>2</t>
    </r>
  </si>
  <si>
    <t>บ่อกระจายน้ำ</t>
  </si>
  <si>
    <t xml:space="preserve">รายการ : งานก่อสร้างบ่อรวมน้ำเสีย CT </t>
  </si>
  <si>
    <t>รายการ : งานก่อสร้างบ่อกระจายน้ำ ST</t>
  </si>
  <si>
    <t>งานดิน</t>
  </si>
  <si>
    <t>ขุดดิน + ปรับดิน</t>
  </si>
  <si>
    <r>
      <t>ม</t>
    </r>
    <r>
      <rPr>
        <vertAlign val="superscript"/>
        <sz val="12"/>
        <color indexed="8"/>
        <rFont val="TH Niramit AS"/>
        <family val="0"/>
      </rPr>
      <t>3</t>
    </r>
  </si>
  <si>
    <t>ถมดิน+บดอัด</t>
  </si>
  <si>
    <t>ทรายถม</t>
  </si>
  <si>
    <t>งานเหล็กเสริม</t>
  </si>
  <si>
    <t>เหล็ก   6 มม.</t>
  </si>
  <si>
    <t>เหล็ก    9 มม.</t>
  </si>
  <si>
    <t>เหล็ก    12 มม.</t>
  </si>
  <si>
    <t>เหล็ก    16 มม.</t>
  </si>
  <si>
    <t>ค่าแรงผูกเหล็ก</t>
  </si>
  <si>
    <t>ลวดผูกเหล็ก</t>
  </si>
  <si>
    <t>งานคอนกรีต</t>
  </si>
  <si>
    <t>คอนกรีตหยาบ</t>
  </si>
  <si>
    <t>คอนกรีต 1 : 2 : 4</t>
  </si>
  <si>
    <t>งานไม้แบบ</t>
  </si>
  <si>
    <r>
      <t>ม</t>
    </r>
    <r>
      <rPr>
        <vertAlign val="superscript"/>
        <sz val="12"/>
        <color indexed="8"/>
        <rFont val="TH Niramit AS"/>
        <family val="0"/>
      </rPr>
      <t>2</t>
    </r>
  </si>
  <si>
    <t>ก.ก.</t>
  </si>
  <si>
    <t>อุปกรณ์ท่อต่างๆ , วาล์ว</t>
  </si>
  <si>
    <t>(จากบ่อเติม จนถึง บ่อหมักราง)</t>
  </si>
  <si>
    <t>ท่อ คสล.(ส้วม) 1.2 ม.x0.4 ม.</t>
  </si>
  <si>
    <t>ท่อ PVC 6” c 8.5</t>
  </si>
  <si>
    <t>ข้อต่อและวาล์วต่างๆ</t>
  </si>
  <si>
    <t>L/S</t>
  </si>
  <si>
    <t>เสาเข็ม</t>
  </si>
  <si>
    <t>เสาเข็มไม้ 5 “ ยาว 5 เมตร</t>
  </si>
  <si>
    <t>รายการ : งานก่อสร้างบ่อดึงกาก SD1</t>
  </si>
  <si>
    <t>ทรายถมอัดแน่น</t>
  </si>
  <si>
    <t>ลวด</t>
  </si>
  <si>
    <t>(จากบ่อดึงกาก จนถึงลานตาก)</t>
  </si>
  <si>
    <t>ท่อ PVC 4" c 8.5</t>
  </si>
  <si>
    <t>ท่อ PVC 6" c 8.5</t>
  </si>
  <si>
    <t>ข้อต่อและวาล์วต่าง ๆ</t>
  </si>
  <si>
    <t>ม3</t>
  </si>
  <si>
    <t>ม2</t>
  </si>
  <si>
    <t>รายการ : งานก่อสร้างบ่อพักน้ำ SD2</t>
  </si>
  <si>
    <t>งานวางท่อระบบระบายน้ำฝน คสล. Dia.0.5 A1- A7</t>
  </si>
  <si>
    <t>ประมาณราคาตามแบบ ปร. 4   จำนวน</t>
  </si>
  <si>
    <t>คำนวณราคากลางเมื่อวันที่</t>
  </si>
  <si>
    <t>คณะกรรมการกำหนดราคากลาง</t>
  </si>
  <si>
    <t>แบบแสดงรายการปริมาณงานและราคา</t>
  </si>
  <si>
    <t>โครงการก่อสร้าง  ก่อสร้างศูนย์เรียนรู้การจัดการชีวมวลเหลือใช้แบบครบวงจร มหาวิทยาลัยเชียงใหม่</t>
  </si>
  <si>
    <t>เจ้าของ  มหาวิทยาลัยเชียงใหม่</t>
  </si>
  <si>
    <t>สถานที่ก่อสร้าง มหาวิทยาลัยเชียงใหม่</t>
  </si>
  <si>
    <t>คิดเป็นเงินประมาณ</t>
  </si>
  <si>
    <t>รายงานค่าก่อสร้าง หมวดงานสาธารณูปโภค</t>
  </si>
  <si>
    <t>FACTOR F</t>
  </si>
  <si>
    <t>รวมค่าก่อสร้าง</t>
  </si>
  <si>
    <t>แบบสรุปราคากลางงานก่อสร้าง</t>
  </si>
  <si>
    <t>ประเภท งานก่อสร้างอาคาร</t>
  </si>
  <si>
    <t>รวมราคากลางงานก่อสร้าง</t>
  </si>
  <si>
    <t>รวมราคาเป็นจำนวนเงินทั้งสิ้น(บาท)</t>
  </si>
  <si>
    <t>ตัวอักษร</t>
  </si>
  <si>
    <t>รายการประมาณราคาก่อสร้าง</t>
  </si>
  <si>
    <t>สถานที่ก่อสร้าง</t>
  </si>
  <si>
    <t>ประมาณการเมื่อวันที่</t>
  </si>
  <si>
    <t>เส</t>
  </si>
  <si>
    <t>วิธีคำนวนเทียบอัตราส่วนเพื่อหาค่า Factor F</t>
  </si>
  <si>
    <t>กรณีค่างานอยู่ระหว่างช่วงของค่างานต้นทุนที่กำหนดในตาราง Factor F ให้เทียบอัตราส่วนเพื่อหา Factor F ดังนี้</t>
  </si>
  <si>
    <t>สูตร</t>
  </si>
  <si>
    <t>ต้องการหาค่า Factor F ของค่างานต้นทุน</t>
  </si>
  <si>
    <t>=</t>
  </si>
  <si>
    <t>บาท</t>
  </si>
  <si>
    <t>ค่างานต้นทุนตัวต่ำกว่าค่างานต้นทุน A</t>
  </si>
  <si>
    <t>A</t>
  </si>
  <si>
    <t>ค่างานต้นทุนตัวสูงกว่าค่างานต้นทุน A</t>
  </si>
  <si>
    <t>ค่า Factor F ของค่างานต้นทุน B</t>
  </si>
  <si>
    <t>ค่า Factor F ของค่างานต้นทุน C</t>
  </si>
  <si>
    <t>B</t>
  </si>
  <si>
    <t>C</t>
  </si>
  <si>
    <t>D</t>
  </si>
  <si>
    <t>E</t>
  </si>
  <si>
    <t>(  C  -  B  )</t>
  </si>
  <si>
    <t xml:space="preserve">ค่า Factor F     </t>
  </si>
  <si>
    <t>ค่าวัสดุและค่าแรงงานการก่อสร้างอาคาร</t>
  </si>
  <si>
    <t>ค่าวัสดุและค่าแรงงานการก่อสร้างผังบริเวณ</t>
  </si>
  <si>
    <t>ค่าวัสดุและค่าแรงงานครุภัณฑ์</t>
  </si>
  <si>
    <t>รวมเป็นเงิน</t>
  </si>
  <si>
    <t>เงื่อนไข</t>
  </si>
  <si>
    <t>เงินล่วงหน้าจ่าย</t>
  </si>
  <si>
    <t>ดอกเบี้ยเงินกู้</t>
  </si>
  <si>
    <t>ต่อปี</t>
  </si>
  <si>
    <t>เงินประกันผลงานหัก</t>
  </si>
  <si>
    <t xml:space="preserve">ภาษีมูลค่าเพิ่ม </t>
  </si>
  <si>
    <t>เมื่อ</t>
  </si>
  <si>
    <t>= A</t>
  </si>
  <si>
    <t>= B</t>
  </si>
  <si>
    <t>= C</t>
  </si>
  <si>
    <t>= D</t>
  </si>
  <si>
    <t>= E</t>
  </si>
  <si>
    <t>แทนค่าสูตร</t>
  </si>
  <si>
    <t xml:space="preserve">D -  </t>
  </si>
  <si>
    <t>ค่า Factor F    =</t>
  </si>
  <si>
    <t>-</t>
  </si>
  <si>
    <t>(20,000,000-15,000,000)</t>
  </si>
  <si>
    <t xml:space="preserve">    (  D   -   E  )  (  A  -  B  )</t>
  </si>
  <si>
    <t>(1.2594-1.2518)(19,730,000-15,000,000)</t>
  </si>
  <si>
    <t xml:space="preserve">รายงานค่าก่อสร้าง  ปร. 5 ก   </t>
  </si>
  <si>
    <t>ประมาณราคากลางโดย   สถาบันวิจัยและพัฒนาพลังงานนครพิงค์ มหาวิทยาลัยเชียงใหม่</t>
  </si>
  <si>
    <t>คอนกรีตหยาบ (ฐานราก)</t>
  </si>
  <si>
    <t>ทรายหยาบรองพื้น (ฐานราก)</t>
  </si>
  <si>
    <t xml:space="preserve"> </t>
  </si>
  <si>
    <t xml:space="preserve">แบบปร.4 และปร.5  งานก่อสร้าง ที่แนบ   จำนวน  1 ชุด </t>
  </si>
  <si>
    <t>แบบปร.4 และปร.5  งานครุภัณฑ์ ที่แนบ   จำนวน  - ชุด</t>
  </si>
  <si>
    <t>155 หมู่ 2 ต.แม่เหียะ อ.เมือง จ.เชียงใหม่</t>
  </si>
  <si>
    <t>สถานที่ก่อสร้าง : 155 หมู่ 2 ต.แม่เหียะ อ.เมือง จ.เชียงใหม่</t>
  </si>
  <si>
    <t>ปร.6 1/1</t>
  </si>
  <si>
    <t>ปร.5ก 1/1</t>
  </si>
  <si>
    <t>ค่าวัสดุและค่าแรงงานระบบไฟฟ้าและสื่อสาร</t>
  </si>
  <si>
    <t>งานอาคาร</t>
  </si>
  <si>
    <t>รวมราคา</t>
  </si>
  <si>
    <t>ทรายหยาบรองพื้น P1</t>
  </si>
  <si>
    <t>ไม้แบบ (คิด 100%)</t>
  </si>
  <si>
    <t>เหล็กกล่อง 100x100x3.2 มม.(57.2kg.)</t>
  </si>
  <si>
    <t>เหล็กกล่อง 100x50x2.3 มม.(30.88kg.)</t>
  </si>
  <si>
    <t>สกรูยึด</t>
  </si>
  <si>
    <t>แต่งผิวพื้นอาคาร ( ขัดหยาบ )</t>
  </si>
  <si>
    <t>ปร.4ก 1/1</t>
  </si>
  <si>
    <t>เหล็กกล่อง 75x38x2.3 มม.(22.00kg.)</t>
  </si>
  <si>
    <t>เหล็กกล่อง 50x25x2.3 มม.(14.60kg.)</t>
  </si>
  <si>
    <t>Metal Sheet 0.35 mm.(Aluzinc)</t>
  </si>
  <si>
    <t>ครอบสันหลังคา Metal Sheet 0.35 mm.(Aluzinc)</t>
  </si>
  <si>
    <t>ม</t>
  </si>
  <si>
    <t>ตัว</t>
  </si>
  <si>
    <t xml:space="preserve">   งานวัสดุมุงหลังคา</t>
  </si>
  <si>
    <t>เสาตอม่อสำเร็จรูป 8"x0.80 ม.</t>
  </si>
  <si>
    <t>งานขุดดิน</t>
  </si>
  <si>
    <t>เหล็กกล่อง 25x25x2.00 มม.(8.11kg.)</t>
  </si>
  <si>
    <t>เหล็กแบน 2 หุนx2.0 มม.</t>
  </si>
  <si>
    <t>บู๊ทบานพับสแตนเลส 2"</t>
  </si>
  <si>
    <t>ม่านริ้วพลาสติกพร้อมราง (กว้าง 1.00 ม.สูง 2.00 ม.)</t>
  </si>
  <si>
    <t>มาตรวัดน้ำ ชนิดใบพัด ขนาด ศก. 1"</t>
  </si>
  <si>
    <t>เครื่อง</t>
  </si>
  <si>
    <t>ท่อพีวีซี ชนิดปลายธรรมดา ชั้น 8.5 ขนาด ศก. 1"</t>
  </si>
  <si>
    <t>ท่อพีวีซี ชนิดปลายธรรมดา ชั้น 8.5 ขนาด ศก. 1/2"</t>
  </si>
  <si>
    <t>จุด</t>
  </si>
  <si>
    <t>เครื่องสูบน้ำแบบอัตโนมัติ 200 วัตต์</t>
  </si>
  <si>
    <t>ข้อต่ออุปกรณ์ท่อ (50% ราคาท่อ)</t>
  </si>
  <si>
    <t>เหมา</t>
  </si>
  <si>
    <t>ค่าแรงเดินท่อ (30% ราคาท่อ)</t>
  </si>
  <si>
    <t>ปร.4 (ก) 1/3</t>
  </si>
  <si>
    <t>ราคาวัสดุ (บาท)</t>
  </si>
  <si>
    <t>ค่าแรง (บาท)</t>
  </si>
  <si>
    <t>รวม (บาท)</t>
  </si>
  <si>
    <t xml:space="preserve"> หมวดงานระบบไฟฟ้า และสื่อสาร</t>
  </si>
  <si>
    <t>แผงสวิทช์ย่อยและเซอร์กิต เบรคเกอร์, CB Box &amp; Safety Switch</t>
  </si>
  <si>
    <t>สายไฟฟ้า (Cable &amp; Wire)</t>
  </si>
  <si>
    <t>รางเดินสายไฟฟ้า (Raceway)</t>
  </si>
  <si>
    <t>สวิทช์และเต้ารับ (Switch &amp; Outlet)</t>
  </si>
  <si>
    <t>โคมไฟฟ้า (Luminaire)</t>
  </si>
  <si>
    <t xml:space="preserve">รวมราคางานวัสดุระบบไฟฟ้าและสื่อสาร </t>
  </si>
  <si>
    <t xml:space="preserve">    - RCBO 20A</t>
  </si>
  <si>
    <t>รวมราคารายการที่ 1</t>
  </si>
  <si>
    <t>สายไฟฟ้าชนิด IEC01, 750V 70 C</t>
  </si>
  <si>
    <t xml:space="preserve">   -    2.5 มม²</t>
  </si>
  <si>
    <t xml:space="preserve">   -    4   มม²</t>
  </si>
  <si>
    <t>สายไฟฟ้าชนิด NYY, 750V 70 C</t>
  </si>
  <si>
    <t xml:space="preserve">   - 1 Core,  4 มม²</t>
  </si>
  <si>
    <t xml:space="preserve">   - 1 Core,  6 มม²</t>
  </si>
  <si>
    <t xml:space="preserve">   - 1 Core,  10 มม²</t>
  </si>
  <si>
    <t>อุปกรณ์ประกอบ (Accessories)</t>
  </si>
  <si>
    <t>รวมราคารายการที่ 2</t>
  </si>
  <si>
    <t>ท่อร้อยสายไฟฟ้าชนิด EMT (EMT Conduit)</t>
  </si>
  <si>
    <t xml:space="preserve">   -   15  มม. </t>
  </si>
  <si>
    <t>ท่อร้อยสายไฟฟ้าชนิด IMC (IMC Conduit)</t>
  </si>
  <si>
    <t xml:space="preserve">   -   40  มม. </t>
  </si>
  <si>
    <t>ท่ออ่อน (Flexible Conduit)</t>
  </si>
  <si>
    <t>รวมราคารายการที่ 3</t>
  </si>
  <si>
    <t xml:space="preserve">   - 15A 250V, Single Pole Switch 1 Gang</t>
  </si>
  <si>
    <t xml:space="preserve">   - 20A 250V, Duplex Outlet</t>
  </si>
  <si>
    <t>รวมราคารายการที่ 4</t>
  </si>
  <si>
    <t>รวมราคารายการที่ 5</t>
  </si>
  <si>
    <t>ปร.4ก 1/2</t>
  </si>
  <si>
    <t>งานครุภัณฑ์</t>
  </si>
  <si>
    <t>หมวดครุภัณฑ์จัดซื้อ</t>
  </si>
  <si>
    <t>2.1.1</t>
  </si>
  <si>
    <t>ค่างานครุภัณฑ์</t>
  </si>
  <si>
    <t>ภาษีมูลค่าเพิ่ม</t>
  </si>
  <si>
    <t>ค่าครุภัณฑ์</t>
  </si>
  <si>
    <t>2.งานครุภัณฑ์</t>
  </si>
  <si>
    <t>2.1 หมวดครุภัณฑ์จัดซื้อ</t>
  </si>
  <si>
    <t>1.1 แบบสรุปงานก่อสร้าง</t>
  </si>
  <si>
    <t>1.2 แบบสรุปงานครุภัณฑ์</t>
  </si>
  <si>
    <t xml:space="preserve">   งานสีโครงสร้างเหล็ก</t>
  </si>
  <si>
    <t xml:space="preserve">   งานโครงสร้างเหล็ก</t>
  </si>
  <si>
    <r>
      <t xml:space="preserve">Wire Mesh 4 mm. @ 0.20 </t>
    </r>
    <r>
      <rPr>
        <vertAlign val="superscript"/>
        <sz val="16"/>
        <rFont val="TH SarabunPSK"/>
        <family val="2"/>
      </rPr>
      <t>#</t>
    </r>
  </si>
  <si>
    <t>กลอนประตูเหล็ก 6"</t>
  </si>
  <si>
    <t>มุ้งไนล่อนกันแมลง(สีดำ) หน้ากว้าง 1.00 ม.</t>
  </si>
  <si>
    <t>งานระบบปรปา</t>
  </si>
  <si>
    <t>ประตูน้ำทองเหลือง ลิ้นเกต แรงดัน 125 ปอนด์ ขนาด ศก. 1"</t>
  </si>
  <si>
    <t>ท่อพีวีซี ชนิดปลายธรรมดา ชั้น 8.5 ขนาด ศก. 2 1/2"</t>
  </si>
  <si>
    <t>งานเดินท่อน้ำดี + ก็อกน้ำล้างพื้น 1/2"</t>
  </si>
  <si>
    <t>โครงการ นำขยะอินทรีย์มาใช้ประโยชน์โดยเพาะเลี้ยงหนอนทางศรษฐกิจสำหรับเป็นอาหารสัตว์ (พ่อแม่พันธุ์)</t>
  </si>
  <si>
    <t>Main CB</t>
  </si>
  <si>
    <t>1 x 18 W LED มีฝาครอบใส</t>
  </si>
  <si>
    <t>ฝาเปิด-ปิด ท่อน้ำทิ้ง ทองเหลือง 2 1/2"</t>
  </si>
  <si>
    <t>งานจ้างเหมาก่อสร้างอาคารเพาะเลี้ยงหนอนทางศรษฐกิจสำหรับเป็นอาหารสัตว์ (พ่อแม่พันธุ์)</t>
  </si>
  <si>
    <t>โครงการ นำขยะอินทรีย์มาใช้ประโยชน์โดยเพาะเลี้ยงหนอนทางศรษฐกิจสำหรับเป็นอาหารสัตว์ (พ่อแม่พันธุ์) งานระบบประปา ระยะรวม 50.00 ม.</t>
  </si>
  <si>
    <t xml:space="preserve">โครงการ  นำขยะอินทรีย์มาใช้ประโยชน์โดยเพาะเลี้ยงหนอนทางศรษฐกิจสำหรับเป็นอาหารสัตว์ (พ่อแม่พันธุ์) งานไฟฟ้า
</t>
  </si>
  <si>
    <t xml:space="preserve">   สายยางอ่อน  1/2" ยาว 10</t>
  </si>
  <si>
    <t xml:space="preserve">ศูนย์บริหารจัดการชีวมวลครบวงจร มหาวิทยาลัยเชียงใหม่ </t>
  </si>
  <si>
    <t>ประเภท งานก่อสร้างอาคารพ่อแม่พันธุ์</t>
  </si>
</sst>
</file>

<file path=xl/styles.xml><?xml version="1.0" encoding="utf-8"?>
<styleSheet xmlns="http://schemas.openxmlformats.org/spreadsheetml/2006/main">
  <numFmts count="6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_-* #,##0_-;\-* #,##0_-;_-* &quot;-&quot;??_-;_-@_-"/>
    <numFmt numFmtId="206" formatCode="_(* #,##0_);_(* \(#,##0\);_(* &quot;-&quot;??_);_(@_)"/>
    <numFmt numFmtId="207" formatCode="_-* #,##0.0000_-;\-* #,##0.0000_-;_-* &quot;-&quot;??_-;_-@_-"/>
    <numFmt numFmtId="208" formatCode="0.0000"/>
    <numFmt numFmtId="209" formatCode="_-* #,##0.000_-;\-* #,##0.000_-;_-* &quot;-&quot;??_-;_-@_-"/>
    <numFmt numFmtId="210" formatCode="0.0"/>
    <numFmt numFmtId="211" formatCode="_-* #,##0.00000_-;\-* #,##0.00000_-;_-* &quot;-&quot;??_-;_-@_-"/>
    <numFmt numFmtId="212" formatCode="#,##0;[Red]#,##0"/>
    <numFmt numFmtId="213" formatCode="#,##0.00;[Red]#,##0.00"/>
    <numFmt numFmtId="214" formatCode="_(* #,##0.000_);_(* \(#,##0.000\);_(* &quot;-&quot;???_);_(@_)"/>
    <numFmt numFmtId="215" formatCode="_-* #,##0.00_-;\-* #,##0.00_-;_-* \-??_-;_-@_-"/>
    <numFmt numFmtId="216" formatCode="0.00000"/>
    <numFmt numFmtId="217" formatCode="_-* #,##0.000_-;\-* #,##0.000_-;_-* &quot;-&quot;???_-;_-@_-"/>
    <numFmt numFmtId="218" formatCode="_-* #,##0.0_-;\-* #,##0.0_-;_-* &quot;-&quot;??_-;_-@_-"/>
    <numFmt numFmtId="219" formatCode="_-* #,##0.0_-;\-* #,##0.0_-;_-* &quot;-&quot;?_-;_-@_-"/>
    <numFmt numFmtId="220" formatCode="_-* #,##0.00\ _D_M_-;\-* #,##0.00\ _D_M_-;_-* &quot;-&quot;??\ _D_M_-;_-@_-"/>
    <numFmt numFmtId="221" formatCode="_-* #,##0\ _D_M_-;\-* #,##0\ _D_M_-;_-* &quot;-&quot;\ _D_M_-;_-@_-"/>
    <numFmt numFmtId="222" formatCode="[$-107041E]d\ mmmm\ yyyy;@"/>
    <numFmt numFmtId="223" formatCode="0.000"/>
    <numFmt numFmtId="224" formatCode="_(* #,##0.0_);_(* \(#,##0.0\);_(* &quot;-&quot;?_);_(@_)"/>
    <numFmt numFmtId="225" formatCode="0.000000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[$-41E]d\ mmmm\ yyyy"/>
    <numFmt numFmtId="231" formatCode="[$-D01041E]d\ mmmm\ yyyy;@"/>
    <numFmt numFmtId="232" formatCode="[$-D07041E]d\ mmmm\ yyyy;@"/>
    <numFmt numFmtId="233" formatCode="[$-101041E]d\ mmmm\ yyyy;@"/>
    <numFmt numFmtId="234" formatCode="_-* #,##0.0000_-;\-* #,##0.0000_-;_-* &quot;-&quot;????_-;_-@_-"/>
    <numFmt numFmtId="235" formatCode="_-* #,##0.0_-;\-* #,##0.0_-;_-* &quot;-&quot;_-;_-@_-"/>
    <numFmt numFmtId="236" formatCode="_-* #,##0.00_-;\-* #,##0.00_-;_-* &quot;-&quot;_-;_-@_-"/>
    <numFmt numFmtId="237" formatCode="_-* #,##0.0000000000000000_-;\-* #,##0.0000000000000000_-;_-* &quot;-&quot;????????????????_-;_-@_-"/>
    <numFmt numFmtId="238" formatCode="_(* #,##0.000_);_(* \(#,##0.000\);_(* &quot;-&quot;??_);_(@_)"/>
    <numFmt numFmtId="239" formatCode="#,##0.00_ ;\-#,##0.00\ "/>
    <numFmt numFmtId="240" formatCode="#,##0.0000_ ;\-#,##0.0000\ 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ngsanaUPC"/>
      <family val="1"/>
    </font>
    <font>
      <b/>
      <sz val="14"/>
      <name val="BrowalliaUPC"/>
      <family val="2"/>
    </font>
    <font>
      <sz val="14"/>
      <name val="BrowalliaUPC"/>
      <family val="2"/>
    </font>
    <font>
      <vertAlign val="superscript"/>
      <sz val="14"/>
      <name val="BrowalliaUPC"/>
      <family val="2"/>
    </font>
    <font>
      <u val="singleAccounting"/>
      <sz val="14"/>
      <name val="BrowalliaUPC"/>
      <family val="2"/>
    </font>
    <font>
      <b/>
      <u val="singleAccounting"/>
      <sz val="14"/>
      <name val="BrowalliaUPC"/>
      <family val="2"/>
    </font>
    <font>
      <sz val="14"/>
      <name val="Cordia New"/>
      <family val="2"/>
    </font>
    <font>
      <sz val="10"/>
      <name val="Tahoma"/>
      <family val="2"/>
    </font>
    <font>
      <b/>
      <sz val="16"/>
      <name val="BrowalliaUPC"/>
      <family val="2"/>
    </font>
    <font>
      <sz val="16"/>
      <color indexed="8"/>
      <name val="TH Niramit AS"/>
      <family val="0"/>
    </font>
    <font>
      <vertAlign val="superscript"/>
      <sz val="10"/>
      <name val="Tahoma"/>
      <family val="2"/>
    </font>
    <font>
      <sz val="14"/>
      <color indexed="8"/>
      <name val="TH Niramit AS"/>
      <family val="0"/>
    </font>
    <font>
      <b/>
      <i/>
      <sz val="14"/>
      <color indexed="8"/>
      <name val="TH Niramit AS"/>
      <family val="0"/>
    </font>
    <font>
      <sz val="12"/>
      <color indexed="8"/>
      <name val="TH Niramit AS"/>
      <family val="0"/>
    </font>
    <font>
      <vertAlign val="superscript"/>
      <sz val="12"/>
      <color indexed="8"/>
      <name val="TH Niramit AS"/>
      <family val="0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Accounting"/>
      <sz val="16"/>
      <name val="TH SarabunPSK"/>
      <family val="2"/>
    </font>
    <font>
      <b/>
      <sz val="18"/>
      <name val="TH SarabunPSK"/>
      <family val="2"/>
    </font>
    <font>
      <u val="single"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name val="TH SarabunPSK"/>
      <family val="2"/>
    </font>
    <font>
      <vertAlign val="superscript"/>
      <sz val="16"/>
      <name val="TH SarabunPSK"/>
      <family val="2"/>
    </font>
    <font>
      <sz val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0"/>
      <color indexed="8"/>
      <name val="Tahoma"/>
      <family val="2"/>
    </font>
    <font>
      <b/>
      <sz val="16"/>
      <color indexed="8"/>
      <name val="TH Niramit AS"/>
      <family val="0"/>
    </font>
    <font>
      <sz val="10"/>
      <color indexed="10"/>
      <name val="Tahoma"/>
      <family val="2"/>
    </font>
    <font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63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22"/>
      <color indexed="8"/>
      <name val="TH SarabunPSK"/>
      <family val="2"/>
    </font>
    <font>
      <b/>
      <sz val="18"/>
      <color indexed="8"/>
      <name val="TH Niramit AS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Tahoma"/>
      <family val="2"/>
    </font>
    <font>
      <sz val="16"/>
      <color theme="1"/>
      <name val="TH Niramit AS"/>
      <family val="0"/>
    </font>
    <font>
      <b/>
      <sz val="16"/>
      <color theme="1"/>
      <name val="TH Niramit AS"/>
      <family val="0"/>
    </font>
    <font>
      <sz val="10"/>
      <name val="Calibri"/>
      <family val="2"/>
    </font>
    <font>
      <sz val="10"/>
      <color theme="1"/>
      <name val="Calibri"/>
      <family val="2"/>
    </font>
    <font>
      <sz val="10"/>
      <color rgb="FFFF0000"/>
      <name val="Tahoma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21212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2"/>
      <color theme="1"/>
      <name val="TH SarabunPSK"/>
      <family val="2"/>
    </font>
    <font>
      <b/>
      <sz val="18"/>
      <color theme="1"/>
      <name val="TH Niramit A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/>
      <right/>
      <top style="hair"/>
      <bottom style="hair"/>
    </border>
    <border>
      <left/>
      <right/>
      <top style="hair"/>
      <bottom style="double"/>
    </border>
    <border>
      <left/>
      <right/>
      <top>
        <color indexed="63"/>
      </top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uble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double"/>
      <bottom style="hair"/>
    </border>
    <border>
      <left/>
      <right/>
      <top style="hair"/>
      <bottom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/>
      <bottom style="double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double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215" fontId="9" fillId="0" borderId="0" applyFill="0" applyBorder="0" applyAlignment="0" applyProtection="0"/>
    <xf numFmtId="43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2" applyNumberFormat="0" applyAlignment="0" applyProtection="0"/>
    <xf numFmtId="0" fontId="67" fillId="0" borderId="3" applyNumberFormat="0" applyFill="0" applyAlignment="0" applyProtection="0"/>
    <xf numFmtId="0" fontId="6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9" fillId="23" borderId="1" applyNumberFormat="0" applyAlignment="0" applyProtection="0"/>
    <xf numFmtId="0" fontId="70" fillId="24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25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3" fillId="20" borderId="5" applyNumberFormat="0" applyAlignment="0" applyProtection="0"/>
    <xf numFmtId="0" fontId="0" fillId="32" borderId="6" applyNumberFormat="0" applyFont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658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43" fontId="4" fillId="0" borderId="10" xfId="57" applyFont="1" applyFill="1" applyBorder="1" applyAlignment="1">
      <alignment/>
    </xf>
    <xf numFmtId="43" fontId="4" fillId="0" borderId="10" xfId="57" applyFont="1" applyFill="1" applyBorder="1" applyAlignment="1">
      <alignment shrinkToFit="1"/>
    </xf>
    <xf numFmtId="43" fontId="5" fillId="0" borderId="0" xfId="57" applyFont="1" applyAlignment="1">
      <alignment horizontal="center" vertical="top"/>
    </xf>
    <xf numFmtId="43" fontId="5" fillId="0" borderId="0" xfId="57" applyFont="1" applyAlignment="1">
      <alignment vertical="top"/>
    </xf>
    <xf numFmtId="0" fontId="5" fillId="0" borderId="0" xfId="0" applyFont="1" applyAlignment="1">
      <alignment/>
    </xf>
    <xf numFmtId="43" fontId="4" fillId="0" borderId="10" xfId="57" applyFont="1" applyBorder="1" applyAlignment="1">
      <alignment horizontal="center" vertical="top"/>
    </xf>
    <xf numFmtId="43" fontId="5" fillId="0" borderId="10" xfId="57" applyFont="1" applyFill="1" applyBorder="1" applyAlignment="1">
      <alignment horizontal="right" vertical="top"/>
    </xf>
    <xf numFmtId="43" fontId="5" fillId="0" borderId="10" xfId="57" applyFont="1" applyFill="1" applyBorder="1" applyAlignment="1">
      <alignment horizontal="center" vertical="top"/>
    </xf>
    <xf numFmtId="43" fontId="5" fillId="0" borderId="10" xfId="57" applyFont="1" applyFill="1" applyBorder="1" applyAlignment="1">
      <alignment vertical="top" shrinkToFit="1"/>
    </xf>
    <xf numFmtId="0" fontId="5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/>
    </xf>
    <xf numFmtId="43" fontId="5" fillId="0" borderId="10" xfId="57" applyFont="1" applyBorder="1" applyAlignment="1">
      <alignment vertical="top"/>
    </xf>
    <xf numFmtId="43" fontId="5" fillId="0" borderId="10" xfId="57" applyFont="1" applyBorder="1" applyAlignment="1">
      <alignment horizontal="center" vertical="top"/>
    </xf>
    <xf numFmtId="43" fontId="4" fillId="0" borderId="10" xfId="57" applyFont="1" applyFill="1" applyBorder="1" applyAlignment="1">
      <alignment vertical="top"/>
    </xf>
    <xf numFmtId="43" fontId="5" fillId="0" borderId="10" xfId="57" applyFont="1" applyFill="1" applyBorder="1" applyAlignment="1">
      <alignment vertical="top"/>
    </xf>
    <xf numFmtId="43" fontId="4" fillId="0" borderId="10" xfId="57" applyFont="1" applyFill="1" applyBorder="1" applyAlignment="1">
      <alignment vertical="top" shrinkToFit="1"/>
    </xf>
    <xf numFmtId="0" fontId="5" fillId="0" borderId="0" xfId="0" applyFont="1" applyBorder="1" applyAlignment="1">
      <alignment vertical="top"/>
    </xf>
    <xf numFmtId="43" fontId="5" fillId="0" borderId="0" xfId="57" applyFont="1" applyBorder="1" applyAlignment="1">
      <alignment vertical="top"/>
    </xf>
    <xf numFmtId="43" fontId="5" fillId="0" borderId="0" xfId="57" applyFont="1" applyBorder="1" applyAlignment="1">
      <alignment horizontal="center" vertical="top"/>
    </xf>
    <xf numFmtId="0" fontId="5" fillId="0" borderId="0" xfId="0" applyFont="1" applyAlignment="1">
      <alignment vertical="top"/>
    </xf>
    <xf numFmtId="43" fontId="5" fillId="0" borderId="0" xfId="57" applyFont="1" applyAlignment="1">
      <alignment vertical="top" shrinkToFit="1"/>
    </xf>
    <xf numFmtId="43" fontId="5" fillId="0" borderId="0" xfId="57" applyFont="1" applyBorder="1" applyAlignment="1">
      <alignment vertical="top" shrinkToFit="1"/>
    </xf>
    <xf numFmtId="0" fontId="5" fillId="0" borderId="0" xfId="0" applyFont="1" applyAlignment="1">
      <alignment vertical="top" shrinkToFit="1"/>
    </xf>
    <xf numFmtId="43" fontId="4" fillId="0" borderId="0" xfId="57" applyFont="1" applyAlignment="1">
      <alignment vertical="top"/>
    </xf>
    <xf numFmtId="43" fontId="4" fillId="0" borderId="10" xfId="57" applyFont="1" applyFill="1" applyBorder="1" applyAlignment="1">
      <alignment horizontal="center" vertical="top"/>
    </xf>
    <xf numFmtId="43" fontId="5" fillId="0" borderId="0" xfId="57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43" fontId="5" fillId="0" borderId="0" xfId="57" applyFont="1" applyFill="1" applyAlignment="1">
      <alignment vertical="top"/>
    </xf>
    <xf numFmtId="43" fontId="5" fillId="0" borderId="0" xfId="57" applyFont="1" applyFill="1" applyAlignment="1">
      <alignment horizontal="center" vertical="top"/>
    </xf>
    <xf numFmtId="43" fontId="5" fillId="0" borderId="0" xfId="57" applyFont="1" applyFill="1" applyAlignment="1">
      <alignment vertical="top" shrinkToFit="1"/>
    </xf>
    <xf numFmtId="0" fontId="5" fillId="0" borderId="0" xfId="42" applyFont="1" applyFill="1" applyAlignment="1">
      <alignment horizontal="left" vertical="top"/>
      <protection/>
    </xf>
    <xf numFmtId="0" fontId="5" fillId="0" borderId="0" xfId="42" applyFont="1" applyFill="1" applyAlignment="1">
      <alignment horizontal="center" vertical="top"/>
      <protection/>
    </xf>
    <xf numFmtId="43" fontId="5" fillId="0" borderId="0" xfId="57" applyFont="1" applyFill="1" applyAlignment="1">
      <alignment shrinkToFit="1"/>
    </xf>
    <xf numFmtId="0" fontId="5" fillId="0" borderId="0" xfId="42" applyFont="1" applyFill="1">
      <alignment/>
      <protection/>
    </xf>
    <xf numFmtId="0" fontId="5" fillId="0" borderId="0" xfId="0" applyFont="1" applyFill="1" applyAlignment="1">
      <alignment/>
    </xf>
    <xf numFmtId="43" fontId="5" fillId="0" borderId="0" xfId="57" applyFont="1" applyFill="1" applyAlignment="1">
      <alignment/>
    </xf>
    <xf numFmtId="0" fontId="5" fillId="0" borderId="10" xfId="0" applyFont="1" applyFill="1" applyBorder="1" applyAlignment="1">
      <alignment horizontal="center"/>
    </xf>
    <xf numFmtId="43" fontId="5" fillId="0" borderId="10" xfId="57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98" fontId="5" fillId="0" borderId="11" xfId="57" applyNumberFormat="1" applyFont="1" applyFill="1" applyBorder="1" applyAlignment="1">
      <alignment shrinkToFit="1"/>
    </xf>
    <xf numFmtId="43" fontId="4" fillId="0" borderId="10" xfId="57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3" fontId="5" fillId="0" borderId="0" xfId="57" applyFont="1" applyFill="1" applyAlignment="1">
      <alignment horizontal="center"/>
    </xf>
    <xf numFmtId="0" fontId="5" fillId="0" borderId="10" xfId="0" applyFont="1" applyFill="1" applyBorder="1" applyAlignment="1">
      <alignment horizontal="left" indent="1"/>
    </xf>
    <xf numFmtId="0" fontId="5" fillId="0" borderId="0" xfId="0" applyFont="1" applyFill="1" applyAlignment="1">
      <alignment vertical="top" shrinkToFit="1"/>
    </xf>
    <xf numFmtId="43" fontId="5" fillId="0" borderId="10" xfId="57" applyFont="1" applyFill="1" applyBorder="1" applyAlignment="1" applyProtection="1">
      <alignment/>
      <protection locked="0"/>
    </xf>
    <xf numFmtId="0" fontId="5" fillId="0" borderId="0" xfId="42" applyFont="1" applyFill="1" applyAlignment="1">
      <alignment horizontal="center" vertical="top" shrinkToFit="1"/>
      <protection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indent="1" shrinkToFit="1"/>
    </xf>
    <xf numFmtId="0" fontId="5" fillId="0" borderId="10" xfId="0" applyFont="1" applyFill="1" applyBorder="1" applyAlignment="1" quotePrefix="1">
      <alignment horizontal="left" indent="1"/>
    </xf>
    <xf numFmtId="0" fontId="5" fillId="0" borderId="0" xfId="0" applyFont="1" applyFill="1" applyAlignment="1">
      <alignment shrinkToFit="1"/>
    </xf>
    <xf numFmtId="0" fontId="5" fillId="0" borderId="10" xfId="0" applyFont="1" applyFill="1" applyBorder="1" applyAlignment="1">
      <alignment horizontal="left" vertical="top" indent="1" shrinkToFit="1"/>
    </xf>
    <xf numFmtId="43" fontId="5" fillId="0" borderId="10" xfId="57" applyFont="1" applyFill="1" applyBorder="1" applyAlignment="1">
      <alignment horizontal="centerContinuous" vertical="top"/>
    </xf>
    <xf numFmtId="43" fontId="5" fillId="0" borderId="10" xfId="57" applyFont="1" applyFill="1" applyBorder="1" applyAlignment="1">
      <alignment horizontal="centerContinuous" vertical="center" shrinkToFit="1"/>
    </xf>
    <xf numFmtId="43" fontId="5" fillId="0" borderId="10" xfId="57" applyFont="1" applyFill="1" applyBorder="1" applyAlignment="1">
      <alignment horizontal="centerContinuous" vertical="top" shrinkToFit="1"/>
    </xf>
    <xf numFmtId="43" fontId="5" fillId="0" borderId="10" xfId="57" applyFont="1" applyFill="1" applyBorder="1" applyAlignment="1">
      <alignment horizontal="right" vertical="center" shrinkToFit="1"/>
    </xf>
    <xf numFmtId="43" fontId="5" fillId="0" borderId="10" xfId="57" applyFont="1" applyFill="1" applyBorder="1" applyAlignment="1">
      <alignment horizontal="right" vertical="top" shrinkToFit="1"/>
    </xf>
    <xf numFmtId="43" fontId="5" fillId="0" borderId="10" xfId="57" applyFont="1" applyFill="1" applyBorder="1" applyAlignment="1">
      <alignment vertical="center" shrinkToFit="1"/>
    </xf>
    <xf numFmtId="43" fontId="5" fillId="0" borderId="10" xfId="57" applyFont="1" applyBorder="1" applyAlignment="1">
      <alignment vertical="top" shrinkToFit="1"/>
    </xf>
    <xf numFmtId="0" fontId="4" fillId="0" borderId="10" xfId="0" applyFont="1" applyFill="1" applyBorder="1" applyAlignment="1">
      <alignment horizontal="left" vertical="top" shrinkToFit="1"/>
    </xf>
    <xf numFmtId="0" fontId="5" fillId="0" borderId="12" xfId="42" applyFont="1" applyFill="1" applyBorder="1" applyAlignment="1">
      <alignment horizontal="left" vertical="center" wrapText="1" indent="1"/>
      <protection/>
    </xf>
    <xf numFmtId="0" fontId="5" fillId="0" borderId="10" xfId="0" applyFont="1" applyBorder="1" applyAlignment="1">
      <alignment horizontal="center" vertical="top"/>
    </xf>
    <xf numFmtId="3" fontId="5" fillId="0" borderId="10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5" fillId="0" borderId="0" xfId="42" applyFont="1" applyAlignment="1">
      <alignment horizontal="left" vertical="top"/>
      <protection/>
    </xf>
    <xf numFmtId="0" fontId="5" fillId="0" borderId="0" xfId="42" applyFont="1" applyAlignment="1">
      <alignment horizontal="center" vertical="top"/>
      <protection/>
    </xf>
    <xf numFmtId="0" fontId="5" fillId="0" borderId="0" xfId="42" applyFont="1">
      <alignment/>
      <protection/>
    </xf>
    <xf numFmtId="0" fontId="5" fillId="0" borderId="10" xfId="42" applyFont="1" applyFill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top" shrinkToFit="1"/>
    </xf>
    <xf numFmtId="49" fontId="5" fillId="0" borderId="0" xfId="0" applyNumberFormat="1" applyFont="1" applyBorder="1" applyAlignment="1">
      <alignment vertical="top" shrinkToFit="1"/>
    </xf>
    <xf numFmtId="0" fontId="5" fillId="0" borderId="10" xfId="0" applyFont="1" applyBorder="1" applyAlignment="1">
      <alignment horizontal="left" vertical="top" indent="1" shrinkToFit="1"/>
    </xf>
    <xf numFmtId="49" fontId="4" fillId="0" borderId="10" xfId="0" applyNumberFormat="1" applyFont="1" applyBorder="1" applyAlignment="1" quotePrefix="1">
      <alignment vertical="top" shrinkToFit="1"/>
    </xf>
    <xf numFmtId="49" fontId="4" fillId="0" borderId="10" xfId="0" applyNumberFormat="1" applyFont="1" applyBorder="1" applyAlignment="1">
      <alignment vertical="top" shrinkToFit="1"/>
    </xf>
    <xf numFmtId="0" fontId="5" fillId="0" borderId="0" xfId="42" applyFont="1" applyAlignment="1">
      <alignment horizontal="center" vertical="top" shrinkToFit="1"/>
      <protection/>
    </xf>
    <xf numFmtId="43" fontId="5" fillId="0" borderId="0" xfId="57" applyFont="1" applyAlignment="1">
      <alignment shrinkToFit="1"/>
    </xf>
    <xf numFmtId="43" fontId="4" fillId="0" borderId="10" xfId="57" applyFont="1" applyFill="1" applyBorder="1" applyAlignment="1">
      <alignment horizontal="center" vertical="top" shrinkToFit="1"/>
    </xf>
    <xf numFmtId="43" fontId="5" fillId="0" borderId="10" xfId="57" applyNumberFormat="1" applyFont="1" applyBorder="1" applyAlignment="1">
      <alignment vertical="top"/>
    </xf>
    <xf numFmtId="43" fontId="4" fillId="0" borderId="10" xfId="57" applyFont="1" applyFill="1" applyBorder="1" applyAlignment="1">
      <alignment horizontal="center" vertical="center" shrinkToFit="1"/>
    </xf>
    <xf numFmtId="43" fontId="5" fillId="0" borderId="0" xfId="57" applyFont="1" applyFill="1" applyAlignment="1">
      <alignment horizontal="center" vertical="center" shrinkToFit="1"/>
    </xf>
    <xf numFmtId="43" fontId="5" fillId="0" borderId="0" xfId="57" applyFont="1" applyFill="1" applyAlignment="1">
      <alignment horizontal="center" vertical="top" shrinkToFit="1"/>
    </xf>
    <xf numFmtId="43" fontId="5" fillId="0" borderId="0" xfId="57" applyFont="1" applyFill="1" applyAlignment="1">
      <alignment vertical="center" shrinkToFit="1"/>
    </xf>
    <xf numFmtId="0" fontId="5" fillId="0" borderId="10" xfId="0" applyFont="1" applyFill="1" applyBorder="1" applyAlignment="1">
      <alignment horizontal="left" vertical="center" indent="1" shrinkToFit="1"/>
    </xf>
    <xf numFmtId="0" fontId="4" fillId="0" borderId="10" xfId="0" applyFont="1" applyFill="1" applyBorder="1" applyAlignment="1">
      <alignment horizontal="center" shrinkToFit="1"/>
    </xf>
    <xf numFmtId="43" fontId="4" fillId="0" borderId="10" xfId="57" applyFont="1" applyFill="1" applyBorder="1" applyAlignment="1">
      <alignment vertical="center" shrinkToFit="1"/>
    </xf>
    <xf numFmtId="0" fontId="4" fillId="0" borderId="0" xfId="0" applyFont="1" applyFill="1" applyAlignment="1">
      <alignment/>
    </xf>
    <xf numFmtId="43" fontId="8" fillId="0" borderId="0" xfId="57" applyFont="1" applyFill="1" applyAlignment="1">
      <alignment shrinkToFit="1"/>
    </xf>
    <xf numFmtId="43" fontId="5" fillId="0" borderId="0" xfId="0" applyNumberFormat="1" applyFont="1" applyFill="1" applyAlignment="1">
      <alignment/>
    </xf>
    <xf numFmtId="205" fontId="5" fillId="0" borderId="0" xfId="57" applyNumberFormat="1" applyFont="1" applyFill="1" applyAlignment="1">
      <alignment horizontal="center" vertical="top"/>
    </xf>
    <xf numFmtId="0" fontId="4" fillId="0" borderId="13" xfId="42" applyFont="1" applyFill="1" applyBorder="1" applyAlignment="1">
      <alignment horizontal="center" wrapText="1"/>
      <protection/>
    </xf>
    <xf numFmtId="0" fontId="4" fillId="0" borderId="14" xfId="42" applyFont="1" applyFill="1" applyBorder="1" applyAlignment="1">
      <alignment horizontal="center" wrapText="1"/>
      <protection/>
    </xf>
    <xf numFmtId="205" fontId="4" fillId="0" borderId="14" xfId="57" applyNumberFormat="1" applyFont="1" applyFill="1" applyBorder="1" applyAlignment="1">
      <alignment horizontal="center" wrapText="1"/>
    </xf>
    <xf numFmtId="0" fontId="4" fillId="0" borderId="15" xfId="42" applyFont="1" applyFill="1" applyBorder="1" applyAlignment="1">
      <alignment horizontal="center" wrapText="1"/>
      <protection/>
    </xf>
    <xf numFmtId="0" fontId="4" fillId="0" borderId="16" xfId="42" applyFont="1" applyFill="1" applyBorder="1" applyAlignment="1">
      <alignment horizontal="center"/>
      <protection/>
    </xf>
    <xf numFmtId="0" fontId="4" fillId="0" borderId="17" xfId="42" applyFont="1" applyFill="1" applyBorder="1" applyAlignment="1">
      <alignment vertical="center" wrapText="1"/>
      <protection/>
    </xf>
    <xf numFmtId="205" fontId="5" fillId="0" borderId="17" xfId="33" applyNumberFormat="1" applyFont="1" applyFill="1" applyBorder="1" applyAlignment="1">
      <alignment horizontal="center"/>
    </xf>
    <xf numFmtId="0" fontId="5" fillId="0" borderId="17" xfId="42" applyFont="1" applyFill="1" applyBorder="1" applyAlignment="1">
      <alignment horizontal="center"/>
      <protection/>
    </xf>
    <xf numFmtId="43" fontId="5" fillId="0" borderId="17" xfId="57" applyFont="1" applyFill="1" applyBorder="1" applyAlignment="1">
      <alignment horizontal="center"/>
    </xf>
    <xf numFmtId="43" fontId="5" fillId="0" borderId="18" xfId="57" applyFont="1" applyFill="1" applyBorder="1" applyAlignment="1">
      <alignment horizontal="center"/>
    </xf>
    <xf numFmtId="0" fontId="5" fillId="0" borderId="19" xfId="42" applyFont="1" applyFill="1" applyBorder="1" applyAlignment="1">
      <alignment horizontal="right"/>
      <protection/>
    </xf>
    <xf numFmtId="0" fontId="5" fillId="0" borderId="10" xfId="42" applyFont="1" applyFill="1" applyBorder="1" applyAlignment="1">
      <alignment horizontal="left" vertical="center" wrapText="1" indent="1"/>
      <protection/>
    </xf>
    <xf numFmtId="205" fontId="5" fillId="0" borderId="10" xfId="33" applyNumberFormat="1" applyFont="1" applyFill="1" applyBorder="1" applyAlignment="1">
      <alignment horizontal="center"/>
    </xf>
    <xf numFmtId="0" fontId="5" fillId="0" borderId="10" xfId="42" applyFont="1" applyFill="1" applyBorder="1" applyAlignment="1">
      <alignment horizontal="center"/>
      <protection/>
    </xf>
    <xf numFmtId="43" fontId="5" fillId="0" borderId="20" xfId="57" applyFont="1" applyFill="1" applyBorder="1" applyAlignment="1">
      <alignment horizontal="center"/>
    </xf>
    <xf numFmtId="43" fontId="5" fillId="0" borderId="12" xfId="57" applyFont="1" applyFill="1" applyBorder="1" applyAlignment="1">
      <alignment horizontal="center"/>
    </xf>
    <xf numFmtId="43" fontId="5" fillId="0" borderId="21" xfId="57" applyFont="1" applyFill="1" applyBorder="1" applyAlignment="1">
      <alignment horizontal="center"/>
    </xf>
    <xf numFmtId="205" fontId="5" fillId="0" borderId="12" xfId="33" applyNumberFormat="1" applyFont="1" applyFill="1" applyBorder="1" applyAlignment="1">
      <alignment horizontal="center"/>
    </xf>
    <xf numFmtId="0" fontId="5" fillId="0" borderId="19" xfId="42" applyFont="1" applyFill="1" applyBorder="1" applyAlignment="1" quotePrefix="1">
      <alignment horizontal="right"/>
      <protection/>
    </xf>
    <xf numFmtId="0" fontId="5" fillId="0" borderId="12" xfId="42" applyFont="1" applyFill="1" applyBorder="1" applyAlignment="1">
      <alignment vertical="center" wrapText="1"/>
      <protection/>
    </xf>
    <xf numFmtId="0" fontId="5" fillId="0" borderId="12" xfId="42" applyFont="1" applyFill="1" applyBorder="1" applyAlignment="1">
      <alignment horizontal="center"/>
      <protection/>
    </xf>
    <xf numFmtId="0" fontId="4" fillId="0" borderId="22" xfId="42" applyFont="1" applyFill="1" applyBorder="1" applyAlignment="1">
      <alignment vertical="center" wrapText="1"/>
      <protection/>
    </xf>
    <xf numFmtId="43" fontId="5" fillId="0" borderId="22" xfId="57" applyFont="1" applyFill="1" applyBorder="1" applyAlignment="1">
      <alignment/>
    </xf>
    <xf numFmtId="207" fontId="4" fillId="0" borderId="22" xfId="57" applyNumberFormat="1" applyFont="1" applyFill="1" applyBorder="1" applyAlignment="1">
      <alignment vertical="center" wrapText="1"/>
    </xf>
    <xf numFmtId="43" fontId="5" fillId="0" borderId="23" xfId="57" applyFont="1" applyFill="1" applyBorder="1" applyAlignment="1">
      <alignment/>
    </xf>
    <xf numFmtId="0" fontId="5" fillId="0" borderId="16" xfId="42" applyFont="1" applyFill="1" applyBorder="1" applyAlignment="1">
      <alignment horizontal="center"/>
      <protection/>
    </xf>
    <xf numFmtId="0" fontId="4" fillId="0" borderId="17" xfId="0" applyFont="1" applyFill="1" applyBorder="1" applyAlignment="1">
      <alignment horizontal="left"/>
    </xf>
    <xf numFmtId="0" fontId="5" fillId="0" borderId="19" xfId="42" applyFont="1" applyFill="1" applyBorder="1" applyAlignment="1">
      <alignment horizontal="center"/>
      <protection/>
    </xf>
    <xf numFmtId="0" fontId="5" fillId="0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207" fontId="5" fillId="0" borderId="22" xfId="57" applyNumberFormat="1" applyFont="1" applyFill="1" applyBorder="1" applyAlignment="1">
      <alignment/>
    </xf>
    <xf numFmtId="0" fontId="4" fillId="0" borderId="24" xfId="42" applyFont="1" applyFill="1" applyBorder="1" applyAlignment="1">
      <alignment horizontal="center"/>
      <protection/>
    </xf>
    <xf numFmtId="0" fontId="4" fillId="0" borderId="25" xfId="42" applyFont="1" applyFill="1" applyBorder="1" applyAlignment="1">
      <alignment horizontal="center"/>
      <protection/>
    </xf>
    <xf numFmtId="206" fontId="4" fillId="0" borderId="11" xfId="42" applyNumberFormat="1" applyFont="1" applyFill="1" applyBorder="1" applyAlignment="1">
      <alignment horizontal="center"/>
      <protection/>
    </xf>
    <xf numFmtId="205" fontId="5" fillId="0" borderId="0" xfId="57" applyNumberFormat="1" applyFont="1" applyFill="1" applyAlignment="1">
      <alignment/>
    </xf>
    <xf numFmtId="43" fontId="5" fillId="33" borderId="10" xfId="57" applyFont="1" applyFill="1" applyBorder="1" applyAlignment="1">
      <alignment vertical="top"/>
    </xf>
    <xf numFmtId="43" fontId="5" fillId="33" borderId="10" xfId="57" applyFont="1" applyFill="1" applyBorder="1" applyAlignment="1">
      <alignment vertical="center" shrinkToFit="1"/>
    </xf>
    <xf numFmtId="49" fontId="5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43" fontId="77" fillId="0" borderId="10" xfId="57" applyFont="1" applyBorder="1" applyAlignment="1">
      <alignment horizontal="right"/>
    </xf>
    <xf numFmtId="43" fontId="10" fillId="0" borderId="10" xfId="57" applyFont="1" applyBorder="1" applyAlignment="1">
      <alignment horizontal="right"/>
    </xf>
    <xf numFmtId="205" fontId="7" fillId="0" borderId="0" xfId="57" applyNumberFormat="1" applyFont="1" applyFill="1" applyAlignment="1">
      <alignment horizontal="right"/>
    </xf>
    <xf numFmtId="0" fontId="5" fillId="0" borderId="26" xfId="42" applyFont="1" applyFill="1" applyBorder="1" applyAlignment="1">
      <alignment horizontal="center"/>
      <protection/>
    </xf>
    <xf numFmtId="0" fontId="4" fillId="0" borderId="27" xfId="42" applyFont="1" applyFill="1" applyBorder="1" applyAlignment="1">
      <alignment vertical="center" wrapText="1"/>
      <protection/>
    </xf>
    <xf numFmtId="0" fontId="5" fillId="0" borderId="27" xfId="0" applyFont="1" applyFill="1" applyBorder="1" applyAlignment="1">
      <alignment/>
    </xf>
    <xf numFmtId="0" fontId="5" fillId="0" borderId="28" xfId="42" applyFont="1" applyFill="1" applyBorder="1" applyAlignment="1">
      <alignment horizontal="center"/>
      <protection/>
    </xf>
    <xf numFmtId="0" fontId="5" fillId="0" borderId="0" xfId="42" applyFont="1" applyFill="1" applyBorder="1" applyAlignment="1">
      <alignment horizontal="center"/>
      <protection/>
    </xf>
    <xf numFmtId="205" fontId="5" fillId="0" borderId="0" xfId="57" applyNumberFormat="1" applyFont="1" applyFill="1" applyBorder="1" applyAlignment="1">
      <alignment horizontal="center"/>
    </xf>
    <xf numFmtId="206" fontId="5" fillId="0" borderId="29" xfId="42" applyNumberFormat="1" applyFont="1" applyFill="1" applyBorder="1" applyAlignment="1">
      <alignment horizontal="center"/>
      <protection/>
    </xf>
    <xf numFmtId="0" fontId="78" fillId="0" borderId="0" xfId="0" applyFont="1" applyAlignment="1">
      <alignment/>
    </xf>
    <xf numFmtId="0" fontId="4" fillId="0" borderId="30" xfId="42" applyFont="1" applyFill="1" applyBorder="1" applyAlignment="1">
      <alignment vertical="center" wrapText="1"/>
      <protection/>
    </xf>
    <xf numFmtId="0" fontId="4" fillId="0" borderId="31" xfId="42" applyFont="1" applyFill="1" applyBorder="1" applyAlignment="1">
      <alignment vertical="center" wrapText="1"/>
      <protection/>
    </xf>
    <xf numFmtId="43" fontId="4" fillId="0" borderId="31" xfId="42" applyNumberFormat="1" applyFont="1" applyFill="1" applyBorder="1" applyAlignment="1">
      <alignment vertical="center" wrapText="1"/>
      <protection/>
    </xf>
    <xf numFmtId="207" fontId="4" fillId="0" borderId="32" xfId="57" applyNumberFormat="1" applyFont="1" applyFill="1" applyBorder="1" applyAlignment="1">
      <alignment vertical="center" wrapText="1"/>
    </xf>
    <xf numFmtId="205" fontId="5" fillId="0" borderId="0" xfId="57" applyNumberFormat="1" applyFont="1" applyFill="1" applyAlignment="1">
      <alignment horizontal="right"/>
    </xf>
    <xf numFmtId="43" fontId="4" fillId="0" borderId="31" xfId="57" applyFont="1" applyFill="1" applyBorder="1" applyAlignment="1">
      <alignment/>
    </xf>
    <xf numFmtId="0" fontId="4" fillId="0" borderId="0" xfId="42" applyFont="1" applyFill="1" applyBorder="1" applyAlignment="1">
      <alignment vertical="center" wrapText="1"/>
      <protection/>
    </xf>
    <xf numFmtId="43" fontId="4" fillId="0" borderId="0" xfId="42" applyNumberFormat="1" applyFont="1" applyFill="1" applyBorder="1" applyAlignment="1">
      <alignment vertical="center" wrapText="1"/>
      <protection/>
    </xf>
    <xf numFmtId="207" fontId="4" fillId="0" borderId="0" xfId="57" applyNumberFormat="1" applyFont="1" applyFill="1" applyBorder="1" applyAlignment="1">
      <alignment vertical="center" wrapText="1"/>
    </xf>
    <xf numFmtId="43" fontId="4" fillId="0" borderId="0" xfId="57" applyFont="1" applyFill="1" applyBorder="1" applyAlignment="1">
      <alignment/>
    </xf>
    <xf numFmtId="0" fontId="5" fillId="0" borderId="19" xfId="42" applyFont="1" applyFill="1" applyBorder="1" applyAlignment="1" quotePrefix="1">
      <alignment horizontal="center"/>
      <protection/>
    </xf>
    <xf numFmtId="205" fontId="11" fillId="0" borderId="0" xfId="57" applyNumberFormat="1" applyFont="1" applyFill="1" applyAlignment="1">
      <alignment horizontal="left"/>
    </xf>
    <xf numFmtId="0" fontId="79" fillId="0" borderId="0" xfId="0" applyFont="1" applyBorder="1" applyAlignment="1">
      <alignment/>
    </xf>
    <xf numFmtId="9" fontId="5" fillId="0" borderId="10" xfId="42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 wrapText="1" shrinkToFit="1"/>
    </xf>
    <xf numFmtId="0" fontId="8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/>
    </xf>
    <xf numFmtId="205" fontId="80" fillId="0" borderId="10" xfId="57" applyNumberFormat="1" applyFont="1" applyBorder="1" applyAlignment="1">
      <alignment vertical="top"/>
    </xf>
    <xf numFmtId="205" fontId="81" fillId="0" borderId="10" xfId="57" applyNumberFormat="1" applyFont="1" applyBorder="1" applyAlignment="1">
      <alignment vertical="top"/>
    </xf>
    <xf numFmtId="205" fontId="10" fillId="0" borderId="10" xfId="57" applyNumberFormat="1" applyFont="1" applyBorder="1" applyAlignment="1">
      <alignment/>
    </xf>
    <xf numFmtId="0" fontId="82" fillId="0" borderId="10" xfId="0" applyFont="1" applyBorder="1" applyAlignment="1">
      <alignment horizontal="center"/>
    </xf>
    <xf numFmtId="0" fontId="77" fillId="0" borderId="10" xfId="0" applyFont="1" applyBorder="1" applyAlignment="1">
      <alignment/>
    </xf>
    <xf numFmtId="205" fontId="77" fillId="0" borderId="10" xfId="57" applyNumberFormat="1" applyFont="1" applyBorder="1" applyAlignment="1">
      <alignment/>
    </xf>
    <xf numFmtId="3" fontId="10" fillId="0" borderId="10" xfId="0" applyNumberFormat="1" applyFont="1" applyBorder="1" applyAlignment="1">
      <alignment horizontal="center"/>
    </xf>
    <xf numFmtId="205" fontId="77" fillId="0" borderId="10" xfId="57" applyNumberFormat="1" applyFont="1" applyBorder="1" applyAlignment="1">
      <alignment/>
    </xf>
    <xf numFmtId="205" fontId="10" fillId="0" borderId="10" xfId="57" applyNumberFormat="1" applyFont="1" applyBorder="1" applyAlignment="1">
      <alignment/>
    </xf>
    <xf numFmtId="0" fontId="77" fillId="0" borderId="10" xfId="0" applyFont="1" applyBorder="1" applyAlignment="1">
      <alignment shrinkToFit="1"/>
    </xf>
    <xf numFmtId="205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14" fillId="0" borderId="33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16" fillId="0" borderId="34" xfId="0" applyFont="1" applyBorder="1" applyAlignment="1">
      <alignment horizontal="center"/>
    </xf>
    <xf numFmtId="4" fontId="12" fillId="0" borderId="34" xfId="0" applyNumberFormat="1" applyFont="1" applyBorder="1" applyAlignment="1">
      <alignment/>
    </xf>
    <xf numFmtId="4" fontId="12" fillId="0" borderId="35" xfId="0" applyNumberFormat="1" applyFont="1" applyBorder="1" applyAlignment="1">
      <alignment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/>
    </xf>
    <xf numFmtId="221" fontId="12" fillId="0" borderId="37" xfId="57" applyNumberFormat="1" applyFont="1" applyBorder="1" applyAlignment="1">
      <alignment horizontal="justify"/>
    </xf>
    <xf numFmtId="0" fontId="16" fillId="0" borderId="37" xfId="0" applyFont="1" applyBorder="1" applyAlignment="1">
      <alignment horizontal="center"/>
    </xf>
    <xf numFmtId="221" fontId="12" fillId="0" borderId="37" xfId="57" applyNumberFormat="1" applyFont="1" applyBorder="1" applyAlignment="1">
      <alignment horizontal="justify" shrinkToFit="1"/>
    </xf>
    <xf numFmtId="43" fontId="12" fillId="0" borderId="37" xfId="57" applyFont="1" applyBorder="1" applyAlignment="1">
      <alignment horizontal="justify" shrinkToFit="1"/>
    </xf>
    <xf numFmtId="4" fontId="12" fillId="0" borderId="37" xfId="0" applyNumberFormat="1" applyFont="1" applyBorder="1" applyAlignment="1">
      <alignment shrinkToFit="1"/>
    </xf>
    <xf numFmtId="221" fontId="12" fillId="0" borderId="38" xfId="0" applyNumberFormat="1" applyFont="1" applyBorder="1" applyAlignment="1">
      <alignment horizontal="justify" shrinkToFit="1"/>
    </xf>
    <xf numFmtId="0" fontId="12" fillId="0" borderId="37" xfId="0" applyFont="1" applyBorder="1" applyAlignment="1">
      <alignment/>
    </xf>
    <xf numFmtId="4" fontId="12" fillId="0" borderId="38" xfId="0" applyNumberFormat="1" applyFont="1" applyBorder="1" applyAlignment="1">
      <alignment shrinkToFit="1"/>
    </xf>
    <xf numFmtId="0" fontId="15" fillId="0" borderId="37" xfId="0" applyFont="1" applyBorder="1" applyAlignment="1">
      <alignment/>
    </xf>
    <xf numFmtId="0" fontId="16" fillId="0" borderId="37" xfId="0" applyFont="1" applyBorder="1" applyAlignment="1">
      <alignment/>
    </xf>
    <xf numFmtId="0" fontId="12" fillId="0" borderId="37" xfId="0" applyNumberFormat="1" applyFont="1" applyBorder="1" applyAlignment="1">
      <alignment shrinkToFit="1"/>
    </xf>
    <xf numFmtId="2" fontId="12" fillId="0" borderId="37" xfId="0" applyNumberFormat="1" applyFont="1" applyBorder="1" applyAlignment="1">
      <alignment horizontal="right" shrinkToFit="1"/>
    </xf>
    <xf numFmtId="2" fontId="12" fillId="0" borderId="38" xfId="0" applyNumberFormat="1" applyFont="1" applyBorder="1" applyAlignment="1">
      <alignment horizontal="right" shrinkToFit="1"/>
    </xf>
    <xf numFmtId="0" fontId="12" fillId="0" borderId="37" xfId="0" applyFont="1" applyBorder="1" applyAlignment="1">
      <alignment horizontal="right"/>
    </xf>
    <xf numFmtId="0" fontId="14" fillId="0" borderId="37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/>
    </xf>
    <xf numFmtId="0" fontId="12" fillId="0" borderId="40" xfId="0" applyFont="1" applyBorder="1" applyAlignment="1">
      <alignment horizontal="right"/>
    </xf>
    <xf numFmtId="0" fontId="14" fillId="0" borderId="40" xfId="0" applyFont="1" applyBorder="1" applyAlignment="1">
      <alignment horizontal="center"/>
    </xf>
    <xf numFmtId="4" fontId="12" fillId="0" borderId="40" xfId="0" applyNumberFormat="1" applyFont="1" applyBorder="1" applyAlignment="1">
      <alignment shrinkToFit="1"/>
    </xf>
    <xf numFmtId="4" fontId="12" fillId="0" borderId="41" xfId="0" applyNumberFormat="1" applyFont="1" applyBorder="1" applyAlignment="1">
      <alignment shrinkToFit="1"/>
    </xf>
    <xf numFmtId="0" fontId="14" fillId="0" borderId="42" xfId="0" applyFont="1" applyBorder="1" applyAlignment="1">
      <alignment horizontal="center"/>
    </xf>
    <xf numFmtId="0" fontId="14" fillId="0" borderId="42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42" xfId="0" applyNumberFormat="1" applyFont="1" applyBorder="1" applyAlignment="1">
      <alignment shrinkToFit="1"/>
    </xf>
    <xf numFmtId="4" fontId="12" fillId="0" borderId="42" xfId="0" applyNumberFormat="1" applyFont="1" applyBorder="1" applyAlignment="1">
      <alignment shrinkToFit="1"/>
    </xf>
    <xf numFmtId="0" fontId="14" fillId="0" borderId="34" xfId="0" applyFont="1" applyBorder="1" applyAlignment="1">
      <alignment/>
    </xf>
    <xf numFmtId="0" fontId="14" fillId="0" borderId="34" xfId="0" applyFont="1" applyBorder="1" applyAlignment="1">
      <alignment horizontal="center"/>
    </xf>
    <xf numFmtId="4" fontId="14" fillId="0" borderId="34" xfId="0" applyNumberFormat="1" applyFont="1" applyBorder="1" applyAlignment="1">
      <alignment/>
    </xf>
    <xf numFmtId="4" fontId="14" fillId="0" borderId="35" xfId="0" applyNumberFormat="1" applyFont="1" applyBorder="1" applyAlignment="1">
      <alignment/>
    </xf>
    <xf numFmtId="221" fontId="14" fillId="0" borderId="37" xfId="57" applyNumberFormat="1" applyFont="1" applyBorder="1" applyAlignment="1">
      <alignment horizontal="justify"/>
    </xf>
    <xf numFmtId="43" fontId="14" fillId="0" borderId="37" xfId="57" applyFont="1" applyBorder="1" applyAlignment="1">
      <alignment horizontal="justify"/>
    </xf>
    <xf numFmtId="4" fontId="14" fillId="0" borderId="37" xfId="0" applyNumberFormat="1" applyFont="1" applyBorder="1" applyAlignment="1">
      <alignment/>
    </xf>
    <xf numFmtId="221" fontId="14" fillId="0" borderId="38" xfId="0" applyNumberFormat="1" applyFont="1" applyBorder="1" applyAlignment="1">
      <alignment horizontal="justify"/>
    </xf>
    <xf numFmtId="4" fontId="14" fillId="0" borderId="38" xfId="0" applyNumberFormat="1" applyFont="1" applyBorder="1" applyAlignment="1">
      <alignment/>
    </xf>
    <xf numFmtId="1" fontId="14" fillId="0" borderId="37" xfId="0" applyNumberFormat="1" applyFont="1" applyBorder="1" applyAlignment="1">
      <alignment/>
    </xf>
    <xf numFmtId="210" fontId="14" fillId="0" borderId="37" xfId="0" applyNumberFormat="1" applyFont="1" applyBorder="1" applyAlignment="1">
      <alignment/>
    </xf>
    <xf numFmtId="3" fontId="14" fillId="0" borderId="37" xfId="0" applyNumberFormat="1" applyFont="1" applyBorder="1" applyAlignment="1">
      <alignment/>
    </xf>
    <xf numFmtId="0" fontId="14" fillId="0" borderId="37" xfId="0" applyFont="1" applyBorder="1" applyAlignment="1">
      <alignment horizontal="right"/>
    </xf>
    <xf numFmtId="0" fontId="14" fillId="0" borderId="43" xfId="0" applyFont="1" applyBorder="1" applyAlignment="1">
      <alignment horizontal="center"/>
    </xf>
    <xf numFmtId="0" fontId="14" fillId="0" borderId="43" xfId="0" applyFont="1" applyBorder="1" applyAlignment="1">
      <alignment/>
    </xf>
    <xf numFmtId="0" fontId="14" fillId="0" borderId="43" xfId="0" applyFont="1" applyBorder="1" applyAlignment="1">
      <alignment horizontal="right"/>
    </xf>
    <xf numFmtId="4" fontId="14" fillId="0" borderId="43" xfId="0" applyNumberFormat="1" applyFont="1" applyBorder="1" applyAlignment="1">
      <alignment/>
    </xf>
    <xf numFmtId="221" fontId="14" fillId="0" borderId="43" xfId="57" applyNumberFormat="1" applyFont="1" applyBorder="1" applyAlignment="1">
      <alignment horizontal="justify"/>
    </xf>
    <xf numFmtId="43" fontId="14" fillId="0" borderId="43" xfId="57" applyFont="1" applyBorder="1" applyAlignment="1">
      <alignment horizontal="justify"/>
    </xf>
    <xf numFmtId="4" fontId="14" fillId="0" borderId="44" xfId="0" applyNumberFormat="1" applyFont="1" applyBorder="1" applyAlignment="1">
      <alignment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/>
    </xf>
    <xf numFmtId="0" fontId="14" fillId="0" borderId="46" xfId="0" applyFont="1" applyBorder="1" applyAlignment="1">
      <alignment horizontal="right"/>
    </xf>
    <xf numFmtId="0" fontId="14" fillId="0" borderId="46" xfId="0" applyFont="1" applyBorder="1" applyAlignment="1">
      <alignment horizontal="center"/>
    </xf>
    <xf numFmtId="4" fontId="14" fillId="0" borderId="46" xfId="0" applyNumberFormat="1" applyFont="1" applyBorder="1" applyAlignment="1">
      <alignment/>
    </xf>
    <xf numFmtId="4" fontId="14" fillId="0" borderId="47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43" fontId="5" fillId="33" borderId="10" xfId="57" applyFont="1" applyFill="1" applyBorder="1" applyAlignment="1">
      <alignment vertical="top" shrinkToFit="1"/>
    </xf>
    <xf numFmtId="0" fontId="5" fillId="33" borderId="10" xfId="0" applyFont="1" applyFill="1" applyBorder="1" applyAlignment="1">
      <alignment horizontal="left" vertical="top" indent="1" shrinkToFit="1"/>
    </xf>
    <xf numFmtId="43" fontId="5" fillId="33" borderId="10" xfId="57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43" fontId="5" fillId="33" borderId="10" xfId="57" applyFont="1" applyFill="1" applyBorder="1" applyAlignment="1">
      <alignment horizontal="right" vertical="center" shrinkToFit="1"/>
    </xf>
    <xf numFmtId="0" fontId="83" fillId="0" borderId="0" xfId="0" applyFont="1" applyAlignment="1">
      <alignment/>
    </xf>
    <xf numFmtId="0" fontId="18" fillId="0" borderId="48" xfId="0" applyFont="1" applyBorder="1" applyAlignment="1">
      <alignment/>
    </xf>
    <xf numFmtId="0" fontId="18" fillId="0" borderId="48" xfId="42" applyFont="1" applyBorder="1" applyAlignment="1">
      <alignment horizontal="left" vertical="top"/>
      <protection/>
    </xf>
    <xf numFmtId="0" fontId="18" fillId="0" borderId="49" xfId="0" applyFont="1" applyBorder="1" applyAlignment="1">
      <alignment/>
    </xf>
    <xf numFmtId="222" fontId="18" fillId="0" borderId="49" xfId="0" applyNumberFormat="1" applyFont="1" applyBorder="1" applyAlignment="1">
      <alignment/>
    </xf>
    <xf numFmtId="0" fontId="18" fillId="0" borderId="49" xfId="0" applyFont="1" applyBorder="1" applyAlignment="1">
      <alignment horizontal="right"/>
    </xf>
    <xf numFmtId="0" fontId="83" fillId="0" borderId="0" xfId="0" applyFont="1" applyFill="1" applyAlignment="1">
      <alignment/>
    </xf>
    <xf numFmtId="0" fontId="18" fillId="0" borderId="50" xfId="0" applyFont="1" applyBorder="1" applyAlignment="1">
      <alignment/>
    </xf>
    <xf numFmtId="0" fontId="19" fillId="0" borderId="0" xfId="0" applyFont="1" applyFill="1" applyAlignment="1">
      <alignment vertical="top"/>
    </xf>
    <xf numFmtId="0" fontId="19" fillId="0" borderId="0" xfId="42" applyFont="1" applyFill="1">
      <alignment/>
      <protection/>
    </xf>
    <xf numFmtId="0" fontId="20" fillId="0" borderId="0" xfId="0" applyFont="1" applyFill="1" applyAlignment="1">
      <alignment vertical="top"/>
    </xf>
    <xf numFmtId="43" fontId="20" fillId="0" borderId="0" xfId="57" applyFont="1" applyFill="1" applyAlignment="1">
      <alignment vertical="top"/>
    </xf>
    <xf numFmtId="0" fontId="20" fillId="0" borderId="0" xfId="0" applyFont="1" applyFill="1" applyAlignment="1">
      <alignment/>
    </xf>
    <xf numFmtId="0" fontId="19" fillId="0" borderId="51" xfId="42" applyFont="1" applyFill="1" applyBorder="1" applyAlignment="1">
      <alignment horizontal="center"/>
      <protection/>
    </xf>
    <xf numFmtId="0" fontId="19" fillId="0" borderId="52" xfId="42" applyFont="1" applyFill="1" applyBorder="1" applyAlignment="1">
      <alignment vertical="center" wrapText="1"/>
      <protection/>
    </xf>
    <xf numFmtId="43" fontId="20" fillId="0" borderId="52" xfId="57" applyFont="1" applyFill="1" applyBorder="1" applyAlignment="1">
      <alignment horizontal="center"/>
    </xf>
    <xf numFmtId="0" fontId="20" fillId="0" borderId="53" xfId="0" applyFont="1" applyFill="1" applyBorder="1" applyAlignment="1">
      <alignment/>
    </xf>
    <xf numFmtId="0" fontId="19" fillId="0" borderId="54" xfId="42" applyFont="1" applyFill="1" applyBorder="1" applyAlignment="1">
      <alignment horizontal="center"/>
      <protection/>
    </xf>
    <xf numFmtId="0" fontId="19" fillId="0" borderId="55" xfId="42" applyFont="1" applyFill="1" applyBorder="1" applyAlignment="1">
      <alignment vertical="center" wrapText="1"/>
      <protection/>
    </xf>
    <xf numFmtId="43" fontId="20" fillId="0" borderId="55" xfId="57" applyFont="1" applyFill="1" applyBorder="1" applyAlignment="1">
      <alignment horizontal="center"/>
    </xf>
    <xf numFmtId="0" fontId="20" fillId="0" borderId="56" xfId="0" applyFont="1" applyFill="1" applyBorder="1" applyAlignment="1">
      <alignment/>
    </xf>
    <xf numFmtId="0" fontId="19" fillId="0" borderId="57" xfId="42" applyFont="1" applyFill="1" applyBorder="1" applyAlignment="1">
      <alignment horizontal="center"/>
      <protection/>
    </xf>
    <xf numFmtId="0" fontId="19" fillId="0" borderId="58" xfId="42" applyFont="1" applyFill="1" applyBorder="1" applyAlignment="1">
      <alignment vertical="center" wrapText="1"/>
      <protection/>
    </xf>
    <xf numFmtId="43" fontId="20" fillId="0" borderId="58" xfId="57" applyFont="1" applyFill="1" applyBorder="1" applyAlignment="1">
      <alignment horizontal="center"/>
    </xf>
    <xf numFmtId="0" fontId="20" fillId="0" borderId="59" xfId="0" applyFont="1" applyFill="1" applyBorder="1" applyAlignment="1">
      <alignment/>
    </xf>
    <xf numFmtId="205" fontId="20" fillId="0" borderId="0" xfId="57" applyNumberFormat="1" applyFont="1" applyFill="1" applyAlignment="1">
      <alignment/>
    </xf>
    <xf numFmtId="0" fontId="20" fillId="0" borderId="55" xfId="0" applyFont="1" applyFill="1" applyBorder="1" applyAlignment="1">
      <alignment/>
    </xf>
    <xf numFmtId="43" fontId="20" fillId="0" borderId="55" xfId="0" applyNumberFormat="1" applyFont="1" applyFill="1" applyBorder="1" applyAlignment="1">
      <alignment/>
    </xf>
    <xf numFmtId="0" fontId="20" fillId="0" borderId="55" xfId="0" applyFont="1" applyFill="1" applyBorder="1" applyAlignment="1">
      <alignment horizontal="center"/>
    </xf>
    <xf numFmtId="198" fontId="20" fillId="0" borderId="55" xfId="0" applyNumberFormat="1" applyFont="1" applyFill="1" applyBorder="1" applyAlignment="1">
      <alignment/>
    </xf>
    <xf numFmtId="0" fontId="19" fillId="0" borderId="17" xfId="0" applyFont="1" applyFill="1" applyBorder="1" applyAlignment="1">
      <alignment/>
    </xf>
    <xf numFmtId="43" fontId="20" fillId="0" borderId="55" xfId="57" applyFont="1" applyFill="1" applyBorder="1" applyAlignment="1" applyProtection="1">
      <alignment/>
      <protection locked="0"/>
    </xf>
    <xf numFmtId="43" fontId="20" fillId="0" borderId="55" xfId="57" applyFont="1" applyFill="1" applyBorder="1" applyAlignment="1">
      <alignment/>
    </xf>
    <xf numFmtId="0" fontId="20" fillId="0" borderId="55" xfId="0" applyFont="1" applyFill="1" applyBorder="1" applyAlignment="1">
      <alignment horizontal="left" indent="2"/>
    </xf>
    <xf numFmtId="43" fontId="20" fillId="0" borderId="55" xfId="57" applyFont="1" applyFill="1" applyBorder="1" applyAlignment="1">
      <alignment horizontal="right"/>
    </xf>
    <xf numFmtId="0" fontId="20" fillId="0" borderId="0" xfId="0" applyFont="1" applyFill="1" applyAlignment="1">
      <alignment vertical="top" shrinkToFit="1"/>
    </xf>
    <xf numFmtId="43" fontId="20" fillId="0" borderId="0" xfId="57" applyFont="1" applyFill="1" applyAlignment="1">
      <alignment vertical="top" shrinkToFit="1"/>
    </xf>
    <xf numFmtId="43" fontId="20" fillId="0" borderId="0" xfId="0" applyNumberFormat="1" applyFont="1" applyFill="1" applyAlignment="1">
      <alignment/>
    </xf>
    <xf numFmtId="43" fontId="20" fillId="0" borderId="55" xfId="57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19" fillId="0" borderId="0" xfId="42" applyFont="1" applyFill="1" applyBorder="1" applyAlignment="1">
      <alignment horizontal="left" vertical="top"/>
      <protection/>
    </xf>
    <xf numFmtId="0" fontId="19" fillId="0" borderId="0" xfId="42" applyFont="1" applyFill="1" applyBorder="1" applyAlignment="1">
      <alignment horizontal="center" vertical="top"/>
      <protection/>
    </xf>
    <xf numFmtId="43" fontId="19" fillId="0" borderId="0" xfId="57" applyFont="1" applyFill="1" applyBorder="1" applyAlignment="1">
      <alignment horizontal="center" vertical="top"/>
    </xf>
    <xf numFmtId="0" fontId="19" fillId="0" borderId="0" xfId="42" applyFont="1" applyFill="1" applyBorder="1">
      <alignment/>
      <protection/>
    </xf>
    <xf numFmtId="0" fontId="19" fillId="0" borderId="0" xfId="0" applyFont="1" applyFill="1" applyBorder="1" applyAlignment="1">
      <alignment vertical="top"/>
    </xf>
    <xf numFmtId="43" fontId="19" fillId="0" borderId="0" xfId="57" applyFont="1" applyFill="1" applyBorder="1" applyAlignment="1">
      <alignment vertical="top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22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43" fontId="19" fillId="34" borderId="10" xfId="0" applyNumberFormat="1" applyFont="1" applyFill="1" applyBorder="1" applyAlignment="1">
      <alignment horizontal="right"/>
    </xf>
    <xf numFmtId="208" fontId="20" fillId="34" borderId="10" xfId="64" applyNumberFormat="1" applyFont="1" applyFill="1" applyBorder="1" applyAlignment="1">
      <alignment/>
      <protection/>
    </xf>
    <xf numFmtId="43" fontId="19" fillId="34" borderId="10" xfId="57" applyFont="1" applyFill="1" applyBorder="1" applyAlignment="1">
      <alignment/>
    </xf>
    <xf numFmtId="0" fontId="20" fillId="34" borderId="6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19" fillId="34" borderId="27" xfId="42" applyFont="1" applyFill="1" applyBorder="1" applyAlignment="1">
      <alignment horizontal="center" vertical="center" wrapText="1"/>
      <protection/>
    </xf>
    <xf numFmtId="0" fontId="19" fillId="34" borderId="22" xfId="42" applyFont="1" applyFill="1" applyBorder="1" applyAlignment="1">
      <alignment horizontal="left" vertical="center" wrapText="1"/>
      <protection/>
    </xf>
    <xf numFmtId="0" fontId="20" fillId="34" borderId="23" xfId="0" applyFont="1" applyFill="1" applyBorder="1" applyAlignment="1">
      <alignment/>
    </xf>
    <xf numFmtId="0" fontId="19" fillId="34" borderId="61" xfId="42" applyFont="1" applyFill="1" applyBorder="1" applyAlignment="1">
      <alignment vertical="center" wrapText="1"/>
      <protection/>
    </xf>
    <xf numFmtId="0" fontId="19" fillId="34" borderId="62" xfId="42" applyFont="1" applyFill="1" applyBorder="1" applyAlignment="1">
      <alignment horizontal="left" vertical="center" wrapText="1"/>
      <protection/>
    </xf>
    <xf numFmtId="43" fontId="22" fillId="0" borderId="55" xfId="57" applyFont="1" applyFill="1" applyBorder="1" applyAlignment="1">
      <alignment horizontal="center"/>
    </xf>
    <xf numFmtId="43" fontId="22" fillId="34" borderId="22" xfId="42" applyNumberFormat="1" applyFont="1" applyFill="1" applyBorder="1" applyAlignment="1">
      <alignment vertical="center" wrapText="1"/>
      <protection/>
    </xf>
    <xf numFmtId="43" fontId="19" fillId="0" borderId="31" xfId="57" applyFont="1" applyFill="1" applyBorder="1" applyAlignment="1">
      <alignment horizontal="center"/>
    </xf>
    <xf numFmtId="43" fontId="20" fillId="0" borderId="0" xfId="57" applyFont="1" applyFill="1" applyBorder="1" applyAlignment="1">
      <alignment vertical="top"/>
    </xf>
    <xf numFmtId="43" fontId="20" fillId="0" borderId="0" xfId="57" applyFont="1" applyFill="1" applyBorder="1" applyAlignment="1">
      <alignment vertical="top" shrinkToFit="1"/>
    </xf>
    <xf numFmtId="0" fontId="19" fillId="0" borderId="0" xfId="0" applyFont="1" applyFill="1" applyBorder="1" applyAlignment="1">
      <alignment horizontal="center" vertical="top"/>
    </xf>
    <xf numFmtId="43" fontId="20" fillId="0" borderId="0" xfId="0" applyNumberFormat="1" applyFont="1" applyFill="1" applyAlignment="1">
      <alignment vertical="top"/>
    </xf>
    <xf numFmtId="0" fontId="23" fillId="0" borderId="55" xfId="0" applyFont="1" applyFill="1" applyBorder="1" applyAlignment="1">
      <alignment/>
    </xf>
    <xf numFmtId="0" fontId="85" fillId="0" borderId="0" xfId="45" applyFont="1" applyAlignment="1">
      <alignment horizontal="left"/>
      <protection/>
    </xf>
    <xf numFmtId="0" fontId="85" fillId="0" borderId="0" xfId="45" applyFont="1" applyAlignment="1">
      <alignment horizontal="center"/>
      <protection/>
    </xf>
    <xf numFmtId="0" fontId="19" fillId="0" borderId="0" xfId="42" applyFont="1" applyFill="1" applyBorder="1" applyAlignment="1">
      <alignment horizontal="right"/>
      <protection/>
    </xf>
    <xf numFmtId="0" fontId="85" fillId="0" borderId="0" xfId="48" applyFont="1">
      <alignment/>
      <protection/>
    </xf>
    <xf numFmtId="0" fontId="86" fillId="0" borderId="0" xfId="48" applyFont="1" applyAlignment="1">
      <alignment horizontal="center"/>
      <protection/>
    </xf>
    <xf numFmtId="0" fontId="83" fillId="0" borderId="0" xfId="48" applyFont="1">
      <alignment/>
      <protection/>
    </xf>
    <xf numFmtId="0" fontId="86" fillId="0" borderId="0" xfId="48" applyFont="1">
      <alignment/>
      <protection/>
    </xf>
    <xf numFmtId="43" fontId="85" fillId="0" borderId="0" xfId="39" applyFont="1" applyAlignment="1">
      <alignment horizontal="center"/>
    </xf>
    <xf numFmtId="43" fontId="85" fillId="0" borderId="0" xfId="48" applyNumberFormat="1" applyFont="1">
      <alignment/>
      <protection/>
    </xf>
    <xf numFmtId="0" fontId="85" fillId="0" borderId="0" xfId="48" applyFont="1" applyAlignment="1">
      <alignment horizontal="center"/>
      <protection/>
    </xf>
    <xf numFmtId="207" fontId="85" fillId="0" borderId="0" xfId="48" applyNumberFormat="1" applyFont="1">
      <alignment/>
      <protection/>
    </xf>
    <xf numFmtId="0" fontId="85" fillId="0" borderId="0" xfId="48" applyFont="1" applyAlignment="1">
      <alignment horizontal="right"/>
      <protection/>
    </xf>
    <xf numFmtId="0" fontId="85" fillId="0" borderId="63" xfId="48" applyFont="1" applyBorder="1">
      <alignment/>
      <protection/>
    </xf>
    <xf numFmtId="43" fontId="85" fillId="0" borderId="0" xfId="39" applyFont="1" applyAlignment="1">
      <alignment/>
    </xf>
    <xf numFmtId="198" fontId="85" fillId="0" borderId="0" xfId="48" applyNumberFormat="1" applyFont="1">
      <alignment/>
      <protection/>
    </xf>
    <xf numFmtId="9" fontId="85" fillId="0" borderId="0" xfId="48" applyNumberFormat="1" applyFont="1">
      <alignment/>
      <protection/>
    </xf>
    <xf numFmtId="0" fontId="85" fillId="0" borderId="0" xfId="48" applyFont="1" quotePrefix="1">
      <alignment/>
      <protection/>
    </xf>
    <xf numFmtId="207" fontId="85" fillId="0" borderId="0" xfId="39" applyNumberFormat="1" applyFont="1" applyAlignment="1">
      <alignment/>
    </xf>
    <xf numFmtId="208" fontId="85" fillId="33" borderId="11" xfId="48" applyNumberFormat="1" applyFont="1" applyFill="1" applyBorder="1">
      <alignment/>
      <protection/>
    </xf>
    <xf numFmtId="208" fontId="85" fillId="0" borderId="0" xfId="48" applyNumberFormat="1" applyFont="1">
      <alignment/>
      <protection/>
    </xf>
    <xf numFmtId="43" fontId="20" fillId="0" borderId="0" xfId="57" applyFont="1" applyFill="1" applyAlignment="1">
      <alignment horizontal="center" vertical="top" shrinkToFit="1"/>
    </xf>
    <xf numFmtId="0" fontId="20" fillId="0" borderId="0" xfId="0" applyFont="1" applyFill="1" applyAlignment="1">
      <alignment horizontal="center" vertical="top"/>
    </xf>
    <xf numFmtId="0" fontId="20" fillId="0" borderId="54" xfId="0" applyFont="1" applyFill="1" applyBorder="1" applyAlignment="1">
      <alignment horizontal="center"/>
    </xf>
    <xf numFmtId="43" fontId="20" fillId="0" borderId="0" xfId="57" applyFont="1" applyFill="1" applyBorder="1" applyAlignment="1" applyProtection="1">
      <alignment/>
      <protection locked="0"/>
    </xf>
    <xf numFmtId="43" fontId="20" fillId="0" borderId="0" xfId="57" applyFont="1" applyFill="1" applyBorder="1" applyAlignment="1">
      <alignment horizontal="center" vertical="top" shrinkToFit="1"/>
    </xf>
    <xf numFmtId="0" fontId="19" fillId="0" borderId="54" xfId="0" applyFont="1" applyFill="1" applyBorder="1" applyAlignment="1">
      <alignment horizontal="center" vertical="top"/>
    </xf>
    <xf numFmtId="0" fontId="19" fillId="0" borderId="54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center" vertical="top"/>
    </xf>
    <xf numFmtId="43" fontId="20" fillId="0" borderId="65" xfId="57" applyFont="1" applyFill="1" applyBorder="1" applyAlignment="1">
      <alignment horizontal="center" vertical="top" shrinkToFit="1"/>
    </xf>
    <xf numFmtId="0" fontId="85" fillId="0" borderId="56" xfId="66" applyFont="1" applyBorder="1" applyAlignment="1">
      <alignment horizontal="center"/>
      <protection/>
    </xf>
    <xf numFmtId="49" fontId="19" fillId="0" borderId="55" xfId="0" applyNumberFormat="1" applyFont="1" applyFill="1" applyBorder="1" applyAlignment="1">
      <alignment/>
    </xf>
    <xf numFmtId="43" fontId="20" fillId="0" borderId="56" xfId="57" applyFont="1" applyFill="1" applyBorder="1" applyAlignment="1">
      <alignment horizontal="center"/>
    </xf>
    <xf numFmtId="0" fontId="20" fillId="0" borderId="55" xfId="0" applyFont="1" applyFill="1" applyBorder="1" applyAlignment="1">
      <alignment horizontal="left" indent="1"/>
    </xf>
    <xf numFmtId="0" fontId="20" fillId="0" borderId="55" xfId="0" applyFont="1" applyFill="1" applyBorder="1" applyAlignment="1">
      <alignment horizontal="left" indent="1" shrinkToFit="1"/>
    </xf>
    <xf numFmtId="0" fontId="19" fillId="0" borderId="54" xfId="0" applyFont="1" applyFill="1" applyBorder="1" applyAlignment="1">
      <alignment horizontal="center" vertical="center" shrinkToFit="1"/>
    </xf>
    <xf numFmtId="0" fontId="19" fillId="0" borderId="55" xfId="0" applyFont="1" applyFill="1" applyBorder="1" applyAlignment="1">
      <alignment horizontal="left" vertical="center" shrinkToFit="1"/>
    </xf>
    <xf numFmtId="0" fontId="19" fillId="0" borderId="66" xfId="0" applyFont="1" applyFill="1" applyBorder="1" applyAlignment="1">
      <alignment horizontal="center" vertical="top"/>
    </xf>
    <xf numFmtId="43" fontId="20" fillId="0" borderId="67" xfId="57" applyFont="1" applyFill="1" applyBorder="1" applyAlignment="1" applyProtection="1">
      <alignment/>
      <protection locked="0"/>
    </xf>
    <xf numFmtId="0" fontId="19" fillId="0" borderId="66" xfId="0" applyFont="1" applyFill="1" applyBorder="1" applyAlignment="1">
      <alignment horizontal="center"/>
    </xf>
    <xf numFmtId="49" fontId="19" fillId="0" borderId="67" xfId="0" applyNumberFormat="1" applyFont="1" applyFill="1" applyBorder="1" applyAlignment="1" quotePrefix="1">
      <alignment/>
    </xf>
    <xf numFmtId="49" fontId="20" fillId="0" borderId="55" xfId="0" applyNumberFormat="1" applyFont="1" applyFill="1" applyBorder="1" applyAlignment="1" quotePrefix="1">
      <alignment/>
    </xf>
    <xf numFmtId="0" fontId="20" fillId="0" borderId="0" xfId="0" applyFont="1" applyFill="1" applyBorder="1" applyAlignment="1">
      <alignment horizontal="left" indent="2"/>
    </xf>
    <xf numFmtId="43" fontId="20" fillId="0" borderId="0" xfId="57" applyFont="1" applyFill="1" applyBorder="1" applyAlignment="1">
      <alignment horizontal="center" vertical="center"/>
    </xf>
    <xf numFmtId="43" fontId="20" fillId="0" borderId="0" xfId="57" applyFont="1" applyFill="1" applyBorder="1" applyAlignment="1">
      <alignment/>
    </xf>
    <xf numFmtId="239" fontId="20" fillId="0" borderId="67" xfId="57" applyNumberFormat="1" applyFont="1" applyFill="1" applyBorder="1" applyAlignment="1">
      <alignment/>
    </xf>
    <xf numFmtId="239" fontId="20" fillId="0" borderId="55" xfId="57" applyNumberFormat="1" applyFont="1" applyFill="1" applyBorder="1" applyAlignment="1">
      <alignment/>
    </xf>
    <xf numFmtId="0" fontId="19" fillId="0" borderId="68" xfId="0" applyFont="1" applyFill="1" applyBorder="1" applyAlignment="1">
      <alignment horizontal="center"/>
    </xf>
    <xf numFmtId="43" fontId="19" fillId="0" borderId="68" xfId="57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43" fontId="19" fillId="0" borderId="68" xfId="57" applyFont="1" applyFill="1" applyBorder="1" applyAlignment="1">
      <alignment horizontal="center"/>
    </xf>
    <xf numFmtId="43" fontId="19" fillId="0" borderId="68" xfId="57" applyFont="1" applyFill="1" applyBorder="1" applyAlignment="1">
      <alignment horizontal="center" vertical="top" shrinkToFit="1"/>
    </xf>
    <xf numFmtId="43" fontId="19" fillId="0" borderId="69" xfId="57" applyFont="1" applyFill="1" applyBorder="1" applyAlignment="1">
      <alignment horizontal="center" vertical="top" shrinkToFit="1"/>
    </xf>
    <xf numFmtId="205" fontId="19" fillId="0" borderId="65" xfId="57" applyNumberFormat="1" applyFont="1" applyFill="1" applyBorder="1" applyAlignment="1">
      <alignment horizontal="center" vertical="top" shrinkToFit="1"/>
    </xf>
    <xf numFmtId="240" fontId="20" fillId="0" borderId="55" xfId="57" applyNumberFormat="1" applyFont="1" applyFill="1" applyBorder="1" applyAlignment="1">
      <alignment horizontal="right"/>
    </xf>
    <xf numFmtId="49" fontId="20" fillId="0" borderId="55" xfId="0" applyNumberFormat="1" applyFont="1" applyFill="1" applyBorder="1" applyAlignment="1">
      <alignment/>
    </xf>
    <xf numFmtId="222" fontId="19" fillId="0" borderId="0" xfId="0" applyNumberFormat="1" applyFont="1" applyFill="1" applyBorder="1" applyAlignment="1">
      <alignment horizontal="center" vertical="top"/>
    </xf>
    <xf numFmtId="0" fontId="19" fillId="0" borderId="28" xfId="42" applyFont="1" applyFill="1" applyBorder="1" applyAlignment="1">
      <alignment horizontal="left" vertical="top"/>
      <protection/>
    </xf>
    <xf numFmtId="0" fontId="19" fillId="0" borderId="29" xfId="42" applyFont="1" applyFill="1" applyBorder="1" applyAlignment="1">
      <alignment horizontal="center"/>
      <protection/>
    </xf>
    <xf numFmtId="0" fontId="19" fillId="0" borderId="29" xfId="0" applyFont="1" applyFill="1" applyBorder="1" applyAlignment="1">
      <alignment horizontal="center" vertical="top"/>
    </xf>
    <xf numFmtId="0" fontId="19" fillId="0" borderId="28" xfId="0" applyFont="1" applyFill="1" applyBorder="1" applyAlignment="1">
      <alignment horizontal="left" vertical="top"/>
    </xf>
    <xf numFmtId="0" fontId="83" fillId="0" borderId="0" xfId="0" applyFont="1" applyFill="1" applyBorder="1" applyAlignment="1">
      <alignment/>
    </xf>
    <xf numFmtId="0" fontId="19" fillId="0" borderId="28" xfId="42" applyFont="1" applyFill="1" applyBorder="1" applyAlignment="1">
      <alignment horizontal="center" vertical="top"/>
      <protection/>
    </xf>
    <xf numFmtId="0" fontId="20" fillId="0" borderId="55" xfId="0" applyFont="1" applyFill="1" applyBorder="1" applyAlignment="1">
      <alignment horizontal="left" vertical="center" wrapText="1"/>
    </xf>
    <xf numFmtId="0" fontId="20" fillId="0" borderId="55" xfId="0" applyFont="1" applyFill="1" applyBorder="1" applyAlignment="1">
      <alignment horizontal="center" vertical="top"/>
    </xf>
    <xf numFmtId="0" fontId="19" fillId="0" borderId="54" xfId="42" applyFont="1" applyFill="1" applyBorder="1" applyAlignment="1">
      <alignment horizontal="center" vertical="top"/>
      <protection/>
    </xf>
    <xf numFmtId="0" fontId="19" fillId="0" borderId="55" xfId="42" applyFont="1" applyFill="1" applyBorder="1" applyAlignment="1">
      <alignment vertical="top" wrapText="1"/>
      <protection/>
    </xf>
    <xf numFmtId="0" fontId="20" fillId="0" borderId="68" xfId="0" applyFont="1" applyFill="1" applyBorder="1" applyAlignment="1">
      <alignment horizontal="left" indent="2"/>
    </xf>
    <xf numFmtId="43" fontId="20" fillId="0" borderId="68" xfId="57" applyFont="1" applyFill="1" applyBorder="1" applyAlignment="1" applyProtection="1">
      <alignment/>
      <protection locked="0"/>
    </xf>
    <xf numFmtId="43" fontId="20" fillId="0" borderId="68" xfId="57" applyFont="1" applyFill="1" applyBorder="1" applyAlignment="1">
      <alignment horizontal="center" vertical="center"/>
    </xf>
    <xf numFmtId="239" fontId="20" fillId="0" borderId="68" xfId="57" applyNumberFormat="1" applyFont="1" applyFill="1" applyBorder="1" applyAlignment="1">
      <alignment/>
    </xf>
    <xf numFmtId="0" fontId="85" fillId="0" borderId="0" xfId="0" applyFont="1" applyAlignment="1">
      <alignment/>
    </xf>
    <xf numFmtId="0" fontId="19" fillId="0" borderId="0" xfId="42" applyFont="1" applyFill="1" applyAlignment="1">
      <alignment horizontal="left" vertical="top"/>
      <protection/>
    </xf>
    <xf numFmtId="0" fontId="20" fillId="0" borderId="0" xfId="42" applyFont="1" applyFill="1" applyAlignment="1">
      <alignment horizontal="center" vertical="top"/>
      <protection/>
    </xf>
    <xf numFmtId="43" fontId="20" fillId="0" borderId="0" xfId="57" applyFont="1" applyFill="1" applyAlignment="1">
      <alignment horizontal="center" vertical="top"/>
    </xf>
    <xf numFmtId="0" fontId="20" fillId="0" borderId="0" xfId="42" applyFont="1" applyFill="1">
      <alignment/>
      <protection/>
    </xf>
    <xf numFmtId="0" fontId="24" fillId="0" borderId="0" xfId="0" applyFont="1" applyAlignment="1">
      <alignment horizontal="right" vertical="center"/>
    </xf>
    <xf numFmtId="0" fontId="20" fillId="0" borderId="0" xfId="42" applyFont="1" applyFill="1" applyAlignment="1">
      <alignment shrinkToFit="1"/>
      <protection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86" fillId="0" borderId="0" xfId="0" applyFont="1" applyAlignment="1">
      <alignment/>
    </xf>
    <xf numFmtId="43" fontId="19" fillId="35" borderId="22" xfId="35" applyFont="1" applyFill="1" applyBorder="1" applyAlignment="1">
      <alignment horizontal="center" vertical="center"/>
    </xf>
    <xf numFmtId="43" fontId="19" fillId="0" borderId="22" xfId="35" applyFont="1" applyFill="1" applyBorder="1" applyAlignment="1">
      <alignment horizontal="center" vertical="center"/>
    </xf>
    <xf numFmtId="0" fontId="20" fillId="0" borderId="52" xfId="66" applyFont="1" applyFill="1" applyBorder="1">
      <alignment/>
      <protection/>
    </xf>
    <xf numFmtId="0" fontId="19" fillId="35" borderId="70" xfId="66" applyFont="1" applyFill="1" applyBorder="1" applyAlignment="1">
      <alignment/>
      <protection/>
    </xf>
    <xf numFmtId="0" fontId="19" fillId="35" borderId="50" xfId="66" applyFont="1" applyFill="1" applyBorder="1" applyAlignment="1">
      <alignment/>
      <protection/>
    </xf>
    <xf numFmtId="0" fontId="20" fillId="35" borderId="52" xfId="66" applyFont="1" applyFill="1" applyBorder="1">
      <alignment/>
      <protection/>
    </xf>
    <xf numFmtId="43" fontId="20" fillId="35" borderId="52" xfId="35" applyFont="1" applyFill="1" applyBorder="1" applyAlignment="1">
      <alignment/>
    </xf>
    <xf numFmtId="43" fontId="20" fillId="0" borderId="52" xfId="35" applyFont="1" applyFill="1" applyBorder="1" applyAlignment="1">
      <alignment/>
    </xf>
    <xf numFmtId="0" fontId="20" fillId="0" borderId="52" xfId="66" applyFont="1" applyFill="1" applyBorder="1" applyAlignment="1">
      <alignment horizontal="center" shrinkToFit="1"/>
      <protection/>
    </xf>
    <xf numFmtId="0" fontId="20" fillId="0" borderId="55" xfId="66" applyNumberFormat="1" applyFont="1" applyFill="1" applyBorder="1" applyAlignment="1">
      <alignment horizontal="center"/>
      <protection/>
    </xf>
    <xf numFmtId="0" fontId="20" fillId="35" borderId="71" xfId="66" applyFont="1" applyFill="1" applyBorder="1" applyAlignment="1">
      <alignment horizontal="left" vertical="center"/>
      <protection/>
    </xf>
    <xf numFmtId="0" fontId="20" fillId="35" borderId="72" xfId="66" applyFont="1" applyFill="1" applyBorder="1" applyAlignment="1">
      <alignment horizontal="left" vertical="center"/>
      <protection/>
    </xf>
    <xf numFmtId="0" fontId="20" fillId="35" borderId="55" xfId="66" applyFont="1" applyFill="1" applyBorder="1" applyAlignment="1">
      <alignment horizontal="center"/>
      <protection/>
    </xf>
    <xf numFmtId="0" fontId="20" fillId="0" borderId="55" xfId="66" applyFont="1" applyFill="1" applyBorder="1" applyAlignment="1">
      <alignment horizontal="center"/>
      <protection/>
    </xf>
    <xf numFmtId="43" fontId="20" fillId="35" borderId="55" xfId="35" applyFont="1" applyFill="1" applyBorder="1" applyAlignment="1">
      <alignment/>
    </xf>
    <xf numFmtId="43" fontId="20" fillId="0" borderId="55" xfId="35" applyFont="1" applyFill="1" applyBorder="1" applyAlignment="1">
      <alignment/>
    </xf>
    <xf numFmtId="0" fontId="20" fillId="0" borderId="55" xfId="66" applyFont="1" applyFill="1" applyBorder="1" applyAlignment="1">
      <alignment shrinkToFit="1"/>
      <protection/>
    </xf>
    <xf numFmtId="1" fontId="20" fillId="35" borderId="71" xfId="66" applyNumberFormat="1" applyFont="1" applyFill="1" applyBorder="1" applyAlignment="1">
      <alignment horizontal="left" vertical="center"/>
      <protection/>
    </xf>
    <xf numFmtId="1" fontId="20" fillId="35" borderId="72" xfId="66" applyNumberFormat="1" applyFont="1" applyFill="1" applyBorder="1" applyAlignment="1">
      <alignment horizontal="left" vertical="center"/>
      <protection/>
    </xf>
    <xf numFmtId="0" fontId="20" fillId="0" borderId="10" xfId="66" applyFont="1" applyFill="1" applyBorder="1" applyAlignment="1">
      <alignment horizontal="center"/>
      <protection/>
    </xf>
    <xf numFmtId="0" fontId="19" fillId="35" borderId="73" xfId="66" applyFont="1" applyFill="1" applyBorder="1" applyAlignment="1">
      <alignment horizontal="center" vertical="center"/>
      <protection/>
    </xf>
    <xf numFmtId="0" fontId="19" fillId="35" borderId="74" xfId="66" applyFont="1" applyFill="1" applyBorder="1" applyAlignment="1">
      <alignment horizontal="left" vertical="center"/>
      <protection/>
    </xf>
    <xf numFmtId="43" fontId="20" fillId="35" borderId="10" xfId="66" applyNumberFormat="1" applyFont="1" applyFill="1" applyBorder="1" applyAlignment="1">
      <alignment vertical="center"/>
      <protection/>
    </xf>
    <xf numFmtId="0" fontId="20" fillId="0" borderId="10" xfId="66" applyFont="1" applyFill="1" applyBorder="1">
      <alignment/>
      <protection/>
    </xf>
    <xf numFmtId="43" fontId="20" fillId="35" borderId="10" xfId="35" applyFont="1" applyFill="1" applyBorder="1" applyAlignment="1">
      <alignment/>
    </xf>
    <xf numFmtId="43" fontId="20" fillId="0" borderId="10" xfId="35" applyFont="1" applyFill="1" applyBorder="1" applyAlignment="1">
      <alignment/>
    </xf>
    <xf numFmtId="0" fontId="20" fillId="0" borderId="10" xfId="66" applyFont="1" applyFill="1" applyBorder="1" applyAlignment="1">
      <alignment horizontal="center" shrinkToFit="1"/>
      <protection/>
    </xf>
    <xf numFmtId="0" fontId="20" fillId="0" borderId="67" xfId="66" applyFont="1" applyFill="1" applyBorder="1">
      <alignment/>
      <protection/>
    </xf>
    <xf numFmtId="0" fontId="20" fillId="35" borderId="75" xfId="66" applyFont="1" applyFill="1" applyBorder="1">
      <alignment/>
      <protection/>
    </xf>
    <xf numFmtId="0" fontId="20" fillId="35" borderId="76" xfId="66" applyFont="1" applyFill="1" applyBorder="1">
      <alignment/>
      <protection/>
    </xf>
    <xf numFmtId="0" fontId="20" fillId="35" borderId="67" xfId="66" applyFont="1" applyFill="1" applyBorder="1">
      <alignment/>
      <protection/>
    </xf>
    <xf numFmtId="43" fontId="20" fillId="35" borderId="67" xfId="35" applyFont="1" applyFill="1" applyBorder="1" applyAlignment="1">
      <alignment/>
    </xf>
    <xf numFmtId="43" fontId="20" fillId="0" borderId="67" xfId="35" applyFont="1" applyFill="1" applyBorder="1" applyAlignment="1">
      <alignment/>
    </xf>
    <xf numFmtId="43" fontId="20" fillId="0" borderId="67" xfId="35" applyFont="1" applyFill="1" applyBorder="1" applyAlignment="1">
      <alignment horizontal="right" vertical="center"/>
    </xf>
    <xf numFmtId="0" fontId="20" fillId="0" borderId="67" xfId="66" applyFont="1" applyFill="1" applyBorder="1" applyAlignment="1">
      <alignment shrinkToFit="1"/>
      <protection/>
    </xf>
    <xf numFmtId="0" fontId="19" fillId="0" borderId="67" xfId="0" applyFont="1" applyFill="1" applyBorder="1" applyAlignment="1">
      <alignment horizontal="center" vertical="center"/>
    </xf>
    <xf numFmtId="0" fontId="26" fillId="35" borderId="75" xfId="0" applyFont="1" applyFill="1" applyBorder="1" applyAlignment="1">
      <alignment vertical="center"/>
    </xf>
    <xf numFmtId="0" fontId="26" fillId="35" borderId="50" xfId="66" applyFont="1" applyFill="1" applyBorder="1" applyAlignment="1">
      <alignment vertical="center"/>
      <protection/>
    </xf>
    <xf numFmtId="0" fontId="20" fillId="35" borderId="55" xfId="66" applyFont="1" applyFill="1" applyBorder="1">
      <alignment/>
      <protection/>
    </xf>
    <xf numFmtId="0" fontId="20" fillId="0" borderId="55" xfId="66" applyFont="1" applyFill="1" applyBorder="1">
      <alignment/>
      <protection/>
    </xf>
    <xf numFmtId="43" fontId="20" fillId="0" borderId="55" xfId="35" applyFont="1" applyFill="1" applyBorder="1" applyAlignment="1">
      <alignment horizontal="right" vertical="center"/>
    </xf>
    <xf numFmtId="210" fontId="20" fillId="0" borderId="55" xfId="0" applyNumberFormat="1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43" fontId="20" fillId="35" borderId="55" xfId="35" applyFont="1" applyFill="1" applyBorder="1" applyAlignment="1">
      <alignment horizontal="right" vertical="center"/>
    </xf>
    <xf numFmtId="3" fontId="20" fillId="0" borderId="55" xfId="36" applyNumberFormat="1" applyFont="1" applyFill="1" applyBorder="1" applyAlignment="1">
      <alignment horizontal="center" vertical="center" shrinkToFit="1"/>
    </xf>
    <xf numFmtId="1" fontId="20" fillId="0" borderId="55" xfId="0" applyNumberFormat="1" applyFont="1" applyFill="1" applyBorder="1" applyAlignment="1">
      <alignment horizontal="center" vertical="center"/>
    </xf>
    <xf numFmtId="43" fontId="20" fillId="35" borderId="48" xfId="0" applyNumberFormat="1" applyFont="1" applyFill="1" applyBorder="1" applyAlignment="1">
      <alignment horizontal="left" vertical="center"/>
    </xf>
    <xf numFmtId="43" fontId="20" fillId="35" borderId="48" xfId="66" applyNumberFormat="1" applyFont="1" applyFill="1" applyBorder="1" applyAlignment="1">
      <alignment horizontal="left" vertical="center"/>
      <protection/>
    </xf>
    <xf numFmtId="3" fontId="20" fillId="35" borderId="71" xfId="55" applyNumberFormat="1" applyFont="1" applyFill="1" applyBorder="1" applyAlignment="1">
      <alignment horizontal="center"/>
    </xf>
    <xf numFmtId="0" fontId="20" fillId="0" borderId="58" xfId="66" applyFont="1" applyFill="1" applyBorder="1">
      <alignment/>
      <protection/>
    </xf>
    <xf numFmtId="0" fontId="20" fillId="35" borderId="77" xfId="66" applyFont="1" applyFill="1" applyBorder="1">
      <alignment/>
      <protection/>
    </xf>
    <xf numFmtId="0" fontId="20" fillId="35" borderId="78" xfId="66" applyFont="1" applyFill="1" applyBorder="1">
      <alignment/>
      <protection/>
    </xf>
    <xf numFmtId="0" fontId="20" fillId="35" borderId="58" xfId="66" applyFont="1" applyFill="1" applyBorder="1">
      <alignment/>
      <protection/>
    </xf>
    <xf numFmtId="43" fontId="20" fillId="35" borderId="58" xfId="35" applyFont="1" applyFill="1" applyBorder="1" applyAlignment="1">
      <alignment/>
    </xf>
    <xf numFmtId="43" fontId="20" fillId="0" borderId="58" xfId="35" applyFont="1" applyFill="1" applyBorder="1" applyAlignment="1">
      <alignment/>
    </xf>
    <xf numFmtId="43" fontId="20" fillId="0" borderId="58" xfId="35" applyFont="1" applyFill="1" applyBorder="1" applyAlignment="1">
      <alignment horizontal="right" vertical="center"/>
    </xf>
    <xf numFmtId="0" fontId="20" fillId="0" borderId="58" xfId="66" applyFont="1" applyFill="1" applyBorder="1" applyAlignment="1">
      <alignment shrinkToFit="1"/>
      <protection/>
    </xf>
    <xf numFmtId="0" fontId="19" fillId="35" borderId="73" xfId="66" applyFont="1" applyFill="1" applyBorder="1" applyAlignment="1">
      <alignment horizontal="center"/>
      <protection/>
    </xf>
    <xf numFmtId="0" fontId="19" fillId="35" borderId="79" xfId="66" applyFont="1" applyFill="1" applyBorder="1" applyAlignment="1">
      <alignment horizontal="left"/>
      <protection/>
    </xf>
    <xf numFmtId="0" fontId="20" fillId="35" borderId="10" xfId="66" applyFont="1" applyFill="1" applyBorder="1">
      <alignment/>
      <protection/>
    </xf>
    <xf numFmtId="43" fontId="20" fillId="0" borderId="10" xfId="35" applyFont="1" applyFill="1" applyBorder="1" applyAlignment="1">
      <alignment horizontal="right" vertical="center"/>
    </xf>
    <xf numFmtId="0" fontId="20" fillId="0" borderId="10" xfId="66" applyFont="1" applyFill="1" applyBorder="1" applyAlignment="1">
      <alignment shrinkToFit="1"/>
      <protection/>
    </xf>
    <xf numFmtId="0" fontId="20" fillId="0" borderId="44" xfId="66" applyFont="1" applyFill="1" applyBorder="1">
      <alignment/>
      <protection/>
    </xf>
    <xf numFmtId="0" fontId="20" fillId="0" borderId="67" xfId="0" applyFont="1" applyFill="1" applyBorder="1" applyAlignment="1">
      <alignment horizontal="center" vertical="center"/>
    </xf>
    <xf numFmtId="0" fontId="26" fillId="35" borderId="50" xfId="0" applyFont="1" applyFill="1" applyBorder="1" applyAlignment="1">
      <alignment horizontal="left" vertical="center"/>
    </xf>
    <xf numFmtId="0" fontId="26" fillId="35" borderId="50" xfId="66" applyFont="1" applyFill="1" applyBorder="1" applyAlignment="1">
      <alignment horizontal="left" vertical="center"/>
      <protection/>
    </xf>
    <xf numFmtId="0" fontId="20" fillId="35" borderId="50" xfId="0" applyFont="1" applyFill="1" applyBorder="1" applyAlignment="1" quotePrefix="1">
      <alignment horizontal="left" vertical="center"/>
    </xf>
    <xf numFmtId="0" fontId="20" fillId="35" borderId="50" xfId="66" applyFont="1" applyFill="1" applyBorder="1" applyAlignment="1" quotePrefix="1">
      <alignment horizontal="left" vertical="center"/>
      <protection/>
    </xf>
    <xf numFmtId="3" fontId="20" fillId="35" borderId="67" xfId="35" applyNumberFormat="1" applyFont="1" applyFill="1" applyBorder="1" applyAlignment="1">
      <alignment horizontal="center"/>
    </xf>
    <xf numFmtId="4" fontId="20" fillId="0" borderId="67" xfId="35" applyNumberFormat="1" applyFont="1" applyFill="1" applyBorder="1" applyAlignment="1">
      <alignment horizontal="center"/>
    </xf>
    <xf numFmtId="0" fontId="20" fillId="0" borderId="50" xfId="0" applyFont="1" applyFill="1" applyBorder="1" applyAlignment="1" quotePrefix="1">
      <alignment horizontal="left" vertical="center"/>
    </xf>
    <xf numFmtId="0" fontId="20" fillId="0" borderId="50" xfId="66" applyFont="1" applyFill="1" applyBorder="1" applyAlignment="1" quotePrefix="1">
      <alignment horizontal="left" vertical="center"/>
      <protection/>
    </xf>
    <xf numFmtId="3" fontId="20" fillId="0" borderId="67" xfId="36" applyNumberFormat="1" applyFont="1" applyFill="1" applyBorder="1" applyAlignment="1">
      <alignment horizontal="center"/>
    </xf>
    <xf numFmtId="4" fontId="20" fillId="0" borderId="67" xfId="36" applyNumberFormat="1" applyFont="1" applyFill="1" applyBorder="1" applyAlignment="1">
      <alignment horizontal="center"/>
    </xf>
    <xf numFmtId="3" fontId="20" fillId="0" borderId="67" xfId="35" applyNumberFormat="1" applyFont="1" applyFill="1" applyBorder="1" applyAlignment="1">
      <alignment horizontal="center"/>
    </xf>
    <xf numFmtId="0" fontId="20" fillId="35" borderId="50" xfId="0" applyFont="1" applyFill="1" applyBorder="1" applyAlignment="1" quotePrefix="1">
      <alignment vertical="center"/>
    </xf>
    <xf numFmtId="0" fontId="20" fillId="35" borderId="50" xfId="66" applyFont="1" applyFill="1" applyBorder="1" applyAlignment="1" quotePrefix="1">
      <alignment vertical="center"/>
      <protection/>
    </xf>
    <xf numFmtId="0" fontId="20" fillId="0" borderId="50" xfId="0" applyFont="1" applyFill="1" applyBorder="1" applyAlignment="1" quotePrefix="1">
      <alignment vertical="center"/>
    </xf>
    <xf numFmtId="0" fontId="20" fillId="0" borderId="50" xfId="66" applyFont="1" applyFill="1" applyBorder="1" applyAlignment="1" quotePrefix="1">
      <alignment vertical="center"/>
      <protection/>
    </xf>
    <xf numFmtId="0" fontId="19" fillId="0" borderId="67" xfId="66" applyFont="1" applyFill="1" applyBorder="1" applyAlignment="1">
      <alignment horizontal="center" vertical="center"/>
      <protection/>
    </xf>
    <xf numFmtId="0" fontId="20" fillId="0" borderId="67" xfId="66" applyFont="1" applyFill="1" applyBorder="1" applyAlignment="1">
      <alignment horizontal="center" vertical="center"/>
      <protection/>
    </xf>
    <xf numFmtId="4" fontId="20" fillId="0" borderId="67" xfId="55" applyNumberFormat="1" applyFont="1" applyFill="1" applyBorder="1" applyAlignment="1">
      <alignment horizontal="center"/>
    </xf>
    <xf numFmtId="3" fontId="20" fillId="35" borderId="67" xfId="55" applyNumberFormat="1" applyFont="1" applyFill="1" applyBorder="1" applyAlignment="1">
      <alignment horizontal="center"/>
    </xf>
    <xf numFmtId="0" fontId="20" fillId="35" borderId="48" xfId="0" applyFont="1" applyFill="1" applyBorder="1" applyAlignment="1" quotePrefix="1">
      <alignment vertical="center"/>
    </xf>
    <xf numFmtId="3" fontId="20" fillId="35" borderId="55" xfId="35" applyNumberFormat="1" applyFont="1" applyFill="1" applyBorder="1" applyAlignment="1">
      <alignment horizontal="center"/>
    </xf>
    <xf numFmtId="4" fontId="20" fillId="0" borderId="55" xfId="35" applyNumberFormat="1" applyFont="1" applyFill="1" applyBorder="1" applyAlignment="1">
      <alignment horizontal="center"/>
    </xf>
    <xf numFmtId="0" fontId="19" fillId="0" borderId="55" xfId="66" applyFont="1" applyFill="1" applyBorder="1" applyAlignment="1">
      <alignment horizontal="center" vertical="center"/>
      <protection/>
    </xf>
    <xf numFmtId="0" fontId="20" fillId="35" borderId="50" xfId="0" applyFont="1" applyFill="1" applyBorder="1" applyAlignment="1">
      <alignment vertical="center"/>
    </xf>
    <xf numFmtId="0" fontId="20" fillId="35" borderId="50" xfId="66" applyFont="1" applyFill="1" applyBorder="1" applyAlignment="1">
      <alignment vertical="center"/>
      <protection/>
    </xf>
    <xf numFmtId="0" fontId="20" fillId="0" borderId="0" xfId="66" applyFont="1" applyFill="1">
      <alignment/>
      <protection/>
    </xf>
    <xf numFmtId="0" fontId="20" fillId="35" borderId="0" xfId="66" applyFont="1" applyFill="1">
      <alignment/>
      <protection/>
    </xf>
    <xf numFmtId="0" fontId="20" fillId="35" borderId="0" xfId="66" applyFont="1" applyFill="1" applyBorder="1">
      <alignment/>
      <protection/>
    </xf>
    <xf numFmtId="206" fontId="20" fillId="0" borderId="0" xfId="56" applyNumberFormat="1" applyFont="1" applyFill="1" applyAlignment="1">
      <alignment/>
    </xf>
    <xf numFmtId="0" fontId="20" fillId="0" borderId="0" xfId="66" applyFont="1" applyFill="1" applyAlignment="1">
      <alignment shrinkToFit="1"/>
      <protection/>
    </xf>
    <xf numFmtId="0" fontId="85" fillId="0" borderId="0" xfId="66" applyFont="1">
      <alignment/>
      <protection/>
    </xf>
    <xf numFmtId="0" fontId="85" fillId="0" borderId="0" xfId="66" applyFont="1" applyAlignment="1">
      <alignment horizontal="center"/>
      <protection/>
    </xf>
    <xf numFmtId="205" fontId="20" fillId="0" borderId="0" xfId="39" applyNumberFormat="1" applyFont="1" applyFill="1" applyAlignment="1">
      <alignment horizontal="right"/>
    </xf>
    <xf numFmtId="0" fontId="85" fillId="0" borderId="0" xfId="66" applyFont="1" applyBorder="1" applyAlignment="1">
      <alignment horizontal="center"/>
      <protection/>
    </xf>
    <xf numFmtId="0" fontId="85" fillId="0" borderId="0" xfId="66" applyFont="1" applyBorder="1">
      <alignment/>
      <protection/>
    </xf>
    <xf numFmtId="0" fontId="20" fillId="35" borderId="0" xfId="66" applyFont="1" applyFill="1" applyAlignment="1">
      <alignment horizontal="right"/>
      <protection/>
    </xf>
    <xf numFmtId="0" fontId="20" fillId="35" borderId="0" xfId="66" applyFont="1" applyFill="1" applyBorder="1" applyAlignment="1">
      <alignment/>
      <protection/>
    </xf>
    <xf numFmtId="0" fontId="19" fillId="0" borderId="80" xfId="0" applyFont="1" applyFill="1" applyBorder="1" applyAlignment="1">
      <alignment/>
    </xf>
    <xf numFmtId="0" fontId="20" fillId="0" borderId="58" xfId="0" applyFont="1" applyFill="1" applyBorder="1" applyAlignment="1">
      <alignment/>
    </xf>
    <xf numFmtId="0" fontId="20" fillId="0" borderId="58" xfId="0" applyFont="1" applyFill="1" applyBorder="1" applyAlignment="1">
      <alignment horizontal="center" vertical="center"/>
    </xf>
    <xf numFmtId="43" fontId="19" fillId="0" borderId="17" xfId="0" applyNumberFormat="1" applyFont="1" applyFill="1" applyBorder="1" applyAlignment="1">
      <alignment/>
    </xf>
    <xf numFmtId="43" fontId="20" fillId="0" borderId="67" xfId="0" applyNumberFormat="1" applyFont="1" applyFill="1" applyBorder="1" applyAlignment="1">
      <alignment/>
    </xf>
    <xf numFmtId="208" fontId="19" fillId="0" borderId="17" xfId="0" applyNumberFormat="1" applyFont="1" applyFill="1" applyBorder="1" applyAlignment="1">
      <alignment/>
    </xf>
    <xf numFmtId="208" fontId="20" fillId="0" borderId="17" xfId="64" applyNumberFormat="1" applyFont="1" applyFill="1" applyBorder="1" applyAlignment="1">
      <alignment/>
      <protection/>
    </xf>
    <xf numFmtId="0" fontId="86" fillId="0" borderId="81" xfId="0" applyFont="1" applyBorder="1" applyAlignment="1">
      <alignment/>
    </xf>
    <xf numFmtId="0" fontId="86" fillId="0" borderId="82" xfId="0" applyFont="1" applyBorder="1" applyAlignment="1">
      <alignment/>
    </xf>
    <xf numFmtId="0" fontId="86" fillId="0" borderId="83" xfId="0" applyFont="1" applyBorder="1" applyAlignment="1">
      <alignment/>
    </xf>
    <xf numFmtId="0" fontId="85" fillId="0" borderId="71" xfId="0" applyFont="1" applyBorder="1" applyAlignment="1">
      <alignment/>
    </xf>
    <xf numFmtId="43" fontId="85" fillId="0" borderId="55" xfId="0" applyNumberFormat="1" applyFont="1" applyBorder="1" applyAlignment="1">
      <alignment/>
    </xf>
    <xf numFmtId="0" fontId="85" fillId="0" borderId="48" xfId="0" applyFont="1" applyBorder="1" applyAlignment="1">
      <alignment/>
    </xf>
    <xf numFmtId="0" fontId="20" fillId="0" borderId="58" xfId="0" applyFont="1" applyFill="1" applyBorder="1" applyAlignment="1">
      <alignment horizontal="center" vertical="top"/>
    </xf>
    <xf numFmtId="0" fontId="20" fillId="0" borderId="77" xfId="0" applyFont="1" applyFill="1" applyBorder="1" applyAlignment="1">
      <alignment horizontal="left" vertical="top" wrapText="1"/>
    </xf>
    <xf numFmtId="43" fontId="20" fillId="0" borderId="58" xfId="0" applyNumberFormat="1" applyFont="1" applyFill="1" applyBorder="1" applyAlignment="1">
      <alignment/>
    </xf>
    <xf numFmtId="240" fontId="20" fillId="0" borderId="84" xfId="57" applyNumberFormat="1" applyFont="1" applyFill="1" applyBorder="1" applyAlignment="1">
      <alignment horizontal="right"/>
    </xf>
    <xf numFmtId="0" fontId="20" fillId="0" borderId="85" xfId="0" applyFont="1" applyFill="1" applyBorder="1" applyAlignment="1">
      <alignment/>
    </xf>
    <xf numFmtId="0" fontId="20" fillId="0" borderId="86" xfId="0" applyFont="1" applyFill="1" applyBorder="1" applyAlignment="1">
      <alignment/>
    </xf>
    <xf numFmtId="43" fontId="20" fillId="0" borderId="85" xfId="0" applyNumberFormat="1" applyFont="1" applyFill="1" applyBorder="1" applyAlignment="1">
      <alignment/>
    </xf>
    <xf numFmtId="0" fontId="20" fillId="0" borderId="87" xfId="0" applyFont="1" applyFill="1" applyBorder="1" applyAlignment="1">
      <alignment horizontal="center"/>
    </xf>
    <xf numFmtId="0" fontId="19" fillId="0" borderId="73" xfId="0" applyFont="1" applyFill="1" applyBorder="1" applyAlignment="1">
      <alignment/>
    </xf>
    <xf numFmtId="43" fontId="19" fillId="0" borderId="10" xfId="0" applyNumberFormat="1" applyFont="1" applyFill="1" applyBorder="1" applyAlignment="1">
      <alignment/>
    </xf>
    <xf numFmtId="9" fontId="19" fillId="0" borderId="10" xfId="0" applyNumberFormat="1" applyFont="1" applyFill="1" applyBorder="1" applyAlignment="1">
      <alignment/>
    </xf>
    <xf numFmtId="198" fontId="19" fillId="0" borderId="55" xfId="0" applyNumberFormat="1" applyFont="1" applyFill="1" applyBorder="1" applyAlignment="1">
      <alignment/>
    </xf>
    <xf numFmtId="208" fontId="20" fillId="0" borderId="10" xfId="64" applyNumberFormat="1" applyFont="1" applyFill="1" applyBorder="1" applyAlignment="1">
      <alignment/>
      <protection/>
    </xf>
    <xf numFmtId="49" fontId="20" fillId="0" borderId="0" xfId="0" applyNumberFormat="1" applyFont="1" applyFill="1" applyBorder="1" applyAlignment="1">
      <alignment horizontal="left" indent="2"/>
    </xf>
    <xf numFmtId="43" fontId="20" fillId="35" borderId="55" xfId="35" applyNumberFormat="1" applyFont="1" applyFill="1" applyBorder="1" applyAlignment="1">
      <alignment horizontal="right" vertical="center"/>
    </xf>
    <xf numFmtId="239" fontId="20" fillId="35" borderId="55" xfId="57" applyNumberFormat="1" applyFont="1" applyFill="1" applyBorder="1" applyAlignment="1">
      <alignment/>
    </xf>
    <xf numFmtId="0" fontId="20" fillId="0" borderId="88" xfId="66" applyFont="1" applyBorder="1" applyAlignment="1">
      <alignment horizontal="center"/>
      <protection/>
    </xf>
    <xf numFmtId="0" fontId="20" fillId="0" borderId="56" xfId="66" applyFont="1" applyBorder="1" applyAlignment="1">
      <alignment horizontal="center"/>
      <protection/>
    </xf>
    <xf numFmtId="0" fontId="20" fillId="0" borderId="55" xfId="0" applyFont="1" applyFill="1" applyBorder="1" applyAlignment="1" quotePrefix="1">
      <alignment horizontal="left" indent="1"/>
    </xf>
    <xf numFmtId="239" fontId="20" fillId="0" borderId="55" xfId="57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 quotePrefix="1">
      <alignment horizontal="left" indent="2"/>
    </xf>
    <xf numFmtId="0" fontId="20" fillId="0" borderId="0" xfId="0" applyFont="1" applyAlignment="1">
      <alignment/>
    </xf>
    <xf numFmtId="0" fontId="19" fillId="0" borderId="54" xfId="0" applyFont="1" applyBorder="1" applyAlignment="1">
      <alignment horizontal="center"/>
    </xf>
    <xf numFmtId="49" fontId="19" fillId="0" borderId="55" xfId="0" applyNumberFormat="1" applyFont="1" applyBorder="1" applyAlignment="1">
      <alignment/>
    </xf>
    <xf numFmtId="0" fontId="20" fillId="0" borderId="0" xfId="0" applyFont="1" applyAlignment="1">
      <alignment vertical="top"/>
    </xf>
    <xf numFmtId="49" fontId="20" fillId="0" borderId="55" xfId="0" applyNumberFormat="1" applyFont="1" applyBorder="1" applyAlignment="1">
      <alignment/>
    </xf>
    <xf numFmtId="0" fontId="20" fillId="0" borderId="54" xfId="0" applyFont="1" applyBorder="1" applyAlignment="1">
      <alignment horizontal="center"/>
    </xf>
    <xf numFmtId="0" fontId="20" fillId="0" borderId="55" xfId="0" applyFont="1" applyBorder="1" applyAlignment="1">
      <alignment horizontal="left" indent="1"/>
    </xf>
    <xf numFmtId="9" fontId="85" fillId="0" borderId="56" xfId="66" applyNumberFormat="1" applyFont="1" applyBorder="1" applyAlignment="1">
      <alignment horizontal="center"/>
      <protection/>
    </xf>
    <xf numFmtId="0" fontId="20" fillId="0" borderId="55" xfId="0" applyFont="1" applyBorder="1" applyAlignment="1">
      <alignment horizontal="left" indent="1" shrinkToFit="1"/>
    </xf>
    <xf numFmtId="0" fontId="87" fillId="0" borderId="0" xfId="0" applyFont="1" applyAlignment="1">
      <alignment vertical="center" wrapText="1"/>
    </xf>
    <xf numFmtId="0" fontId="19" fillId="0" borderId="54" xfId="0" applyFont="1" applyBorder="1" applyAlignment="1">
      <alignment horizontal="center" vertical="center" shrinkToFit="1"/>
    </xf>
    <xf numFmtId="0" fontId="19" fillId="0" borderId="64" xfId="0" applyFont="1" applyBorder="1" applyAlignment="1">
      <alignment horizontal="center" vertical="top"/>
    </xf>
    <xf numFmtId="0" fontId="19" fillId="0" borderId="89" xfId="0" applyFont="1" applyBorder="1" applyAlignment="1">
      <alignment horizontal="center" vertical="top"/>
    </xf>
    <xf numFmtId="0" fontId="19" fillId="0" borderId="11" xfId="0" applyFont="1" applyBorder="1" applyAlignment="1">
      <alignment horizontal="center"/>
    </xf>
    <xf numFmtId="43" fontId="19" fillId="0" borderId="90" xfId="57" applyFont="1" applyFill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left" indent="2"/>
    </xf>
    <xf numFmtId="0" fontId="20" fillId="35" borderId="77" xfId="0" applyFont="1" applyFill="1" applyBorder="1" applyAlignment="1">
      <alignment horizontal="left" vertical="center"/>
    </xf>
    <xf numFmtId="0" fontId="20" fillId="35" borderId="48" xfId="66" applyFont="1" applyFill="1" applyBorder="1" applyAlignment="1">
      <alignment horizontal="left" vertical="center"/>
      <protection/>
    </xf>
    <xf numFmtId="3" fontId="20" fillId="35" borderId="55" xfId="55" applyNumberFormat="1" applyFont="1" applyFill="1" applyBorder="1" applyAlignment="1">
      <alignment horizontal="center" vertical="center"/>
    </xf>
    <xf numFmtId="0" fontId="20" fillId="35" borderId="71" xfId="0" applyFont="1" applyFill="1" applyBorder="1" applyAlignment="1">
      <alignment horizontal="left" vertical="center"/>
    </xf>
    <xf numFmtId="0" fontId="20" fillId="35" borderId="84" xfId="66" applyFont="1" applyFill="1" applyBorder="1" applyAlignment="1">
      <alignment horizontal="left" vertical="center"/>
      <protection/>
    </xf>
    <xf numFmtId="43" fontId="20" fillId="0" borderId="67" xfId="35" applyFont="1" applyFill="1" applyBorder="1" applyAlignment="1">
      <alignment horizontal="center"/>
    </xf>
    <xf numFmtId="0" fontId="20" fillId="35" borderId="0" xfId="66" applyFont="1" applyFill="1" applyAlignment="1">
      <alignment horizontal="right" vertical="top"/>
      <protection/>
    </xf>
    <xf numFmtId="0" fontId="8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42" applyFont="1" applyAlignment="1">
      <alignment vertical="center" wrapText="1"/>
      <protection/>
    </xf>
    <xf numFmtId="0" fontId="20" fillId="0" borderId="0" xfId="0" applyFont="1" applyAlignment="1">
      <alignment horizontal="center"/>
    </xf>
    <xf numFmtId="0" fontId="19" fillId="0" borderId="0" xfId="42" applyFont="1" applyAlignment="1">
      <alignment horizontal="left" vertical="center" wrapText="1"/>
      <protection/>
    </xf>
    <xf numFmtId="0" fontId="20" fillId="0" borderId="0" xfId="42" applyFont="1" applyAlignment="1">
      <alignment horizontal="left" vertical="center" wrapText="1"/>
      <protection/>
    </xf>
    <xf numFmtId="0" fontId="85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43" fontId="20" fillId="0" borderId="0" xfId="57" applyFont="1" applyFill="1" applyBorder="1" applyAlignment="1">
      <alignment horizontal="left"/>
    </xf>
    <xf numFmtId="0" fontId="20" fillId="35" borderId="0" xfId="66" applyFont="1" applyFill="1" applyAlignment="1">
      <alignment wrapText="1"/>
      <protection/>
    </xf>
    <xf numFmtId="0" fontId="20" fillId="0" borderId="0" xfId="0" applyFont="1" applyAlignment="1">
      <alignment vertical="top" shrinkToFit="1"/>
    </xf>
    <xf numFmtId="0" fontId="85" fillId="0" borderId="0" xfId="48" applyFont="1" applyAlignment="1">
      <alignment shrinkToFit="1"/>
      <protection/>
    </xf>
    <xf numFmtId="0" fontId="8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8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1" fillId="0" borderId="0" xfId="0" applyFont="1" applyAlignment="1">
      <alignment horizontal="center" wrapText="1"/>
    </xf>
    <xf numFmtId="0" fontId="88" fillId="0" borderId="0" xfId="0" applyFont="1" applyAlignment="1">
      <alignment horizontal="center" wrapText="1"/>
    </xf>
    <xf numFmtId="222" fontId="88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205" fontId="19" fillId="34" borderId="91" xfId="57" applyNumberFormat="1" applyFont="1" applyFill="1" applyBorder="1" applyAlignment="1">
      <alignment horizontal="center" vertical="top" shrinkToFit="1"/>
    </xf>
    <xf numFmtId="205" fontId="19" fillId="34" borderId="92" xfId="57" applyNumberFormat="1" applyFont="1" applyFill="1" applyBorder="1" applyAlignment="1">
      <alignment horizontal="center" vertical="top" shrinkToFit="1"/>
    </xf>
    <xf numFmtId="0" fontId="19" fillId="34" borderId="93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19" fillId="34" borderId="94" xfId="0" applyFont="1" applyFill="1" applyBorder="1" applyAlignment="1">
      <alignment horizontal="center" vertical="center"/>
    </xf>
    <xf numFmtId="0" fontId="19" fillId="34" borderId="27" xfId="0" applyFont="1" applyFill="1" applyBorder="1" applyAlignment="1">
      <alignment horizontal="center" vertical="center"/>
    </xf>
    <xf numFmtId="0" fontId="19" fillId="34" borderId="93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/>
    </xf>
    <xf numFmtId="0" fontId="19" fillId="34" borderId="95" xfId="0" applyFont="1" applyFill="1" applyBorder="1" applyAlignment="1">
      <alignment horizontal="center"/>
    </xf>
    <xf numFmtId="0" fontId="19" fillId="34" borderId="96" xfId="0" applyFont="1" applyFill="1" applyBorder="1" applyAlignment="1">
      <alignment horizontal="center"/>
    </xf>
    <xf numFmtId="0" fontId="19" fillId="0" borderId="73" xfId="0" applyFont="1" applyFill="1" applyBorder="1" applyAlignment="1">
      <alignment horizontal="center" vertical="top"/>
    </xf>
    <xf numFmtId="0" fontId="19" fillId="0" borderId="74" xfId="0" applyFont="1" applyFill="1" applyBorder="1" applyAlignment="1">
      <alignment horizontal="center" vertical="top"/>
    </xf>
    <xf numFmtId="0" fontId="19" fillId="0" borderId="79" xfId="0" applyFont="1" applyFill="1" applyBorder="1" applyAlignment="1">
      <alignment horizontal="center" vertical="top"/>
    </xf>
    <xf numFmtId="0" fontId="19" fillId="34" borderId="12" xfId="0" applyFont="1" applyFill="1" applyBorder="1" applyAlignment="1">
      <alignment horizontal="center" vertical="center"/>
    </xf>
    <xf numFmtId="0" fontId="19" fillId="34" borderId="44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9" fillId="34" borderId="73" xfId="0" applyFont="1" applyFill="1" applyBorder="1" applyAlignment="1">
      <alignment horizontal="left"/>
    </xf>
    <xf numFmtId="0" fontId="19" fillId="34" borderId="74" xfId="0" applyFont="1" applyFill="1" applyBorder="1" applyAlignment="1">
      <alignment horizontal="left"/>
    </xf>
    <xf numFmtId="0" fontId="19" fillId="34" borderId="79" xfId="0" applyFont="1" applyFill="1" applyBorder="1" applyAlignment="1">
      <alignment horizontal="left"/>
    </xf>
    <xf numFmtId="43" fontId="19" fillId="34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34" borderId="97" xfId="0" applyFont="1" applyFill="1" applyBorder="1" applyAlignment="1">
      <alignment horizontal="center" vertical="center"/>
    </xf>
    <xf numFmtId="0" fontId="19" fillId="0" borderId="94" xfId="0" applyFont="1" applyFill="1" applyBorder="1" applyAlignment="1">
      <alignment horizontal="center" vertical="top"/>
    </xf>
    <xf numFmtId="0" fontId="19" fillId="0" borderId="93" xfId="0" applyFont="1" applyFill="1" applyBorder="1" applyAlignment="1">
      <alignment horizontal="center" vertical="top"/>
    </xf>
    <xf numFmtId="0" fontId="19" fillId="0" borderId="98" xfId="0" applyFont="1" applyFill="1" applyBorder="1" applyAlignment="1">
      <alignment horizontal="center" vertical="top"/>
    </xf>
    <xf numFmtId="222" fontId="19" fillId="0" borderId="0" xfId="0" applyNumberFormat="1" applyFont="1" applyFill="1" applyBorder="1" applyAlignment="1">
      <alignment horizontal="center" vertical="top"/>
    </xf>
    <xf numFmtId="0" fontId="19" fillId="0" borderId="94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93" xfId="0" applyFont="1" applyFill="1" applyBorder="1" applyAlignment="1">
      <alignment horizontal="center" vertical="center" shrinkToFit="1"/>
    </xf>
    <xf numFmtId="0" fontId="19" fillId="0" borderId="31" xfId="0" applyFont="1" applyFill="1" applyBorder="1" applyAlignment="1">
      <alignment horizontal="center" vertical="center" shrinkToFit="1"/>
    </xf>
    <xf numFmtId="43" fontId="19" fillId="0" borderId="93" xfId="57" applyFont="1" applyFill="1" applyBorder="1" applyAlignment="1">
      <alignment horizontal="center" vertical="center"/>
    </xf>
    <xf numFmtId="43" fontId="19" fillId="0" borderId="31" xfId="57" applyFont="1" applyFill="1" applyBorder="1" applyAlignment="1">
      <alignment horizontal="center" vertical="center"/>
    </xf>
    <xf numFmtId="43" fontId="19" fillId="0" borderId="93" xfId="57" applyFont="1" applyFill="1" applyBorder="1" applyAlignment="1">
      <alignment horizontal="center"/>
    </xf>
    <xf numFmtId="43" fontId="19" fillId="0" borderId="93" xfId="57" applyFont="1" applyFill="1" applyBorder="1" applyAlignment="1">
      <alignment horizontal="center" vertical="top" shrinkToFit="1"/>
    </xf>
    <xf numFmtId="43" fontId="19" fillId="0" borderId="31" xfId="57" applyFont="1" applyFill="1" applyBorder="1" applyAlignment="1">
      <alignment horizontal="center" vertical="top" shrinkToFit="1"/>
    </xf>
    <xf numFmtId="205" fontId="19" fillId="0" borderId="91" xfId="57" applyNumberFormat="1" applyFont="1" applyFill="1" applyBorder="1" applyAlignment="1">
      <alignment horizontal="center" vertical="top" shrinkToFit="1"/>
    </xf>
    <xf numFmtId="205" fontId="19" fillId="0" borderId="99" xfId="57" applyNumberFormat="1" applyFont="1" applyFill="1" applyBorder="1" applyAlignment="1">
      <alignment horizontal="center" vertical="top" shrinkToFit="1"/>
    </xf>
    <xf numFmtId="0" fontId="79" fillId="0" borderId="0" xfId="0" applyFont="1" applyAlignment="1">
      <alignment horizontal="right"/>
    </xf>
    <xf numFmtId="0" fontId="92" fillId="0" borderId="0" xfId="0" applyFont="1" applyBorder="1" applyAlignment="1">
      <alignment horizontal="center"/>
    </xf>
    <xf numFmtId="205" fontId="5" fillId="0" borderId="0" xfId="57" applyNumberFormat="1" applyFont="1" applyFill="1" applyAlignment="1">
      <alignment horizontal="center"/>
    </xf>
    <xf numFmtId="205" fontId="7" fillId="0" borderId="0" xfId="57" applyNumberFormat="1" applyFont="1" applyFill="1" applyAlignment="1">
      <alignment horizontal="center"/>
    </xf>
    <xf numFmtId="0" fontId="19" fillId="0" borderId="94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43" fontId="20" fillId="0" borderId="0" xfId="57" applyFont="1" applyFill="1" applyBorder="1" applyAlignment="1">
      <alignment vertical="top"/>
    </xf>
    <xf numFmtId="0" fontId="0" fillId="0" borderId="0" xfId="0" applyAlignment="1">
      <alignment/>
    </xf>
    <xf numFmtId="43" fontId="20" fillId="0" borderId="0" xfId="57" applyFont="1" applyFill="1" applyAlignment="1">
      <alignment vertical="top"/>
    </xf>
    <xf numFmtId="0" fontId="0" fillId="0" borderId="0" xfId="0" applyAlignment="1">
      <alignment vertical="top"/>
    </xf>
    <xf numFmtId="0" fontId="25" fillId="0" borderId="0" xfId="0" applyFont="1" applyAlignment="1">
      <alignment horizontal="center" vertical="center"/>
    </xf>
    <xf numFmtId="0" fontId="19" fillId="0" borderId="100" xfId="0" applyFont="1" applyFill="1" applyBorder="1" applyAlignment="1">
      <alignment horizontal="center" vertical="center"/>
    </xf>
    <xf numFmtId="0" fontId="19" fillId="0" borderId="97" xfId="0" applyFont="1" applyFill="1" applyBorder="1" applyAlignment="1">
      <alignment horizontal="center" vertical="center"/>
    </xf>
    <xf numFmtId="0" fontId="19" fillId="35" borderId="101" xfId="0" applyFont="1" applyFill="1" applyBorder="1" applyAlignment="1">
      <alignment horizontal="center" vertical="center"/>
    </xf>
    <xf numFmtId="0" fontId="19" fillId="35" borderId="102" xfId="0" applyFont="1" applyFill="1" applyBorder="1" applyAlignment="1">
      <alignment horizontal="center" vertical="center"/>
    </xf>
    <xf numFmtId="0" fontId="19" fillId="35" borderId="103" xfId="0" applyFont="1" applyFill="1" applyBorder="1" applyAlignment="1">
      <alignment horizontal="center" vertical="center"/>
    </xf>
    <xf numFmtId="0" fontId="19" fillId="35" borderId="104" xfId="0" applyFont="1" applyFill="1" applyBorder="1" applyAlignment="1">
      <alignment horizontal="center" vertical="center"/>
    </xf>
    <xf numFmtId="0" fontId="19" fillId="35" borderId="105" xfId="0" applyFont="1" applyFill="1" applyBorder="1" applyAlignment="1">
      <alignment horizontal="center" vertical="center"/>
    </xf>
    <xf numFmtId="0" fontId="19" fillId="35" borderId="22" xfId="0" applyFont="1" applyFill="1" applyBorder="1" applyAlignment="1">
      <alignment horizontal="center" vertical="center"/>
    </xf>
    <xf numFmtId="0" fontId="19" fillId="0" borderId="105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0" fillId="35" borderId="0" xfId="66" applyFont="1" applyFill="1" applyAlignment="1">
      <alignment horizontal="left" vertical="top" wrapText="1"/>
      <protection/>
    </xf>
    <xf numFmtId="43" fontId="19" fillId="0" borderId="105" xfId="35" applyFont="1" applyFill="1" applyBorder="1" applyAlignment="1">
      <alignment horizontal="center" vertical="center"/>
    </xf>
    <xf numFmtId="0" fontId="19" fillId="0" borderId="0" xfId="42" applyFont="1" applyFill="1" applyAlignment="1">
      <alignment horizontal="left" vertical="top" wrapText="1"/>
      <protection/>
    </xf>
    <xf numFmtId="0" fontId="0" fillId="0" borderId="0" xfId="0" applyAlignment="1">
      <alignment/>
    </xf>
    <xf numFmtId="43" fontId="19" fillId="0" borderId="100" xfId="35" applyFont="1" applyFill="1" applyBorder="1" applyAlignment="1">
      <alignment horizontal="center" vertical="center" wrapText="1"/>
    </xf>
    <xf numFmtId="43" fontId="19" fillId="0" borderId="97" xfId="35" applyFont="1" applyFill="1" applyBorder="1" applyAlignment="1">
      <alignment horizontal="center" vertical="center" wrapText="1"/>
    </xf>
    <xf numFmtId="0" fontId="19" fillId="0" borderId="105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205" fontId="21" fillId="0" borderId="0" xfId="39" applyNumberFormat="1" applyFont="1" applyFill="1" applyAlignment="1">
      <alignment horizontal="center"/>
    </xf>
    <xf numFmtId="205" fontId="20" fillId="0" borderId="0" xfId="39" applyNumberFormat="1" applyFont="1" applyFill="1" applyBorder="1" applyAlignment="1">
      <alignment horizontal="center"/>
    </xf>
    <xf numFmtId="0" fontId="85" fillId="0" borderId="0" xfId="48" applyFont="1">
      <alignment/>
      <protection/>
    </xf>
    <xf numFmtId="0" fontId="86" fillId="0" borderId="0" xfId="48" applyFont="1" applyAlignment="1">
      <alignment horizontal="center"/>
      <protection/>
    </xf>
    <xf numFmtId="43" fontId="4" fillId="0" borderId="10" xfId="57" applyFont="1" applyBorder="1" applyAlignment="1">
      <alignment horizontal="center" vertical="top" shrinkToFit="1"/>
    </xf>
    <xf numFmtId="43" fontId="4" fillId="0" borderId="10" xfId="57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shrinkToFit="1"/>
    </xf>
    <xf numFmtId="43" fontId="4" fillId="0" borderId="10" xfId="57" applyFont="1" applyFill="1" applyBorder="1" applyAlignment="1">
      <alignment horizontal="center" vertical="top"/>
    </xf>
    <xf numFmtId="43" fontId="4" fillId="0" borderId="10" xfId="57" applyFont="1" applyBorder="1" applyAlignment="1">
      <alignment horizontal="center" vertical="top"/>
    </xf>
    <xf numFmtId="0" fontId="18" fillId="0" borderId="62" xfId="0" applyFont="1" applyBorder="1" applyAlignment="1">
      <alignment horizontal="center"/>
    </xf>
    <xf numFmtId="205" fontId="4" fillId="0" borderId="12" xfId="57" applyNumberFormat="1" applyFont="1" applyFill="1" applyBorder="1" applyAlignment="1">
      <alignment horizontal="center" vertical="top" shrinkToFit="1"/>
    </xf>
    <xf numFmtId="205" fontId="4" fillId="0" borderId="17" xfId="57" applyNumberFormat="1" applyFont="1" applyFill="1" applyBorder="1" applyAlignment="1">
      <alignment horizontal="center" vertical="top" shrinkToFit="1"/>
    </xf>
    <xf numFmtId="43" fontId="4" fillId="0" borderId="10" xfId="57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shrinkToFit="1"/>
    </xf>
    <xf numFmtId="205" fontId="4" fillId="0" borderId="12" xfId="57" applyNumberFormat="1" applyFont="1" applyBorder="1" applyAlignment="1">
      <alignment horizontal="center" vertical="top" shrinkToFit="1"/>
    </xf>
    <xf numFmtId="205" fontId="4" fillId="0" borderId="17" xfId="57" applyNumberFormat="1" applyFont="1" applyBorder="1" applyAlignment="1">
      <alignment horizontal="center" vertical="top" shrinkToFit="1"/>
    </xf>
  </cellXfs>
  <cellStyles count="7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4" xfId="35"/>
    <cellStyle name="Comma 21" xfId="36"/>
    <cellStyle name="Comma 3" xfId="37"/>
    <cellStyle name="Comma 5" xfId="38"/>
    <cellStyle name="Comma 7" xfId="39"/>
    <cellStyle name="Followed Hyperlink" xfId="40"/>
    <cellStyle name="Hyperlink" xfId="41"/>
    <cellStyle name="Normal 2" xfId="42"/>
    <cellStyle name="Normal 2 2" xfId="43"/>
    <cellStyle name="Normal 2 6" xfId="44"/>
    <cellStyle name="Normal 2 7" xfId="45"/>
    <cellStyle name="Normal 3" xfId="46"/>
    <cellStyle name="Normal 4" xfId="47"/>
    <cellStyle name="Normal 4 2" xfId="48"/>
    <cellStyle name="Normal 5" xfId="49"/>
    <cellStyle name="Normal 6" xfId="50"/>
    <cellStyle name="การคำนวณ" xfId="51"/>
    <cellStyle name="ข้อความเตือน" xfId="52"/>
    <cellStyle name="ข้อความอธิบาย" xfId="53"/>
    <cellStyle name="เครื่องหมายจุลภาค 2 2 2" xfId="54"/>
    <cellStyle name="เครื่องหมายจุลภาค 2 3" xfId="55"/>
    <cellStyle name="เครื่องหมายจุลภาค 3" xfId="56"/>
    <cellStyle name="Comma" xfId="57"/>
    <cellStyle name="Comma [0]" xfId="58"/>
    <cellStyle name="จุลภาค 2" xfId="59"/>
    <cellStyle name="ชื่อเรื่อง" xfId="60"/>
    <cellStyle name="เซลล์ตรวจสอบ" xfId="61"/>
    <cellStyle name="เซลล์ที่มีลิงก์" xfId="62"/>
    <cellStyle name="ดี" xfId="63"/>
    <cellStyle name="ปกติ 10" xfId="64"/>
    <cellStyle name="ปกติ 2" xfId="65"/>
    <cellStyle name="ปกติ 2 2 2" xfId="66"/>
    <cellStyle name="ปกติ 6" xfId="67"/>
    <cellStyle name="ป้อนค่า" xfId="68"/>
    <cellStyle name="ปานกลาง" xfId="69"/>
    <cellStyle name="Percent" xfId="70"/>
    <cellStyle name="เปอร์เซ็นต์ 2" xfId="71"/>
    <cellStyle name="ผลรวม" xfId="72"/>
    <cellStyle name="แย่" xfId="73"/>
    <cellStyle name="Currency" xfId="74"/>
    <cellStyle name="Currency [0]" xfId="75"/>
    <cellStyle name="ส่วนที่ถูกเน้น1" xfId="76"/>
    <cellStyle name="ส่วนที่ถูกเน้น2" xfId="77"/>
    <cellStyle name="ส่วนที่ถูกเน้น3" xfId="78"/>
    <cellStyle name="ส่วนที่ถูกเน้น4" xfId="79"/>
    <cellStyle name="ส่วนที่ถูกเน้น5" xfId="80"/>
    <cellStyle name="ส่วนที่ถูกเน้น6" xfId="81"/>
    <cellStyle name="แสดงผล" xfId="82"/>
    <cellStyle name="หมายเหตุ" xfId="83"/>
    <cellStyle name="หัวเรื่อง 1" xfId="84"/>
    <cellStyle name="หัวเรื่อง 2" xfId="85"/>
    <cellStyle name="หัวเรื่อง 3" xfId="86"/>
    <cellStyle name="หัวเรื่อง 4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390525</xdr:colOff>
      <xdr:row>1</xdr:row>
      <xdr:rowOff>38100</xdr:rowOff>
    </xdr:from>
    <xdr:to>
      <xdr:col>4</xdr:col>
      <xdr:colOff>542925</xdr:colOff>
      <xdr:row>3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390525"/>
          <a:ext cx="76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0</xdr:row>
      <xdr:rowOff>228600</xdr:rowOff>
    </xdr:from>
    <xdr:to>
      <xdr:col>7</xdr:col>
      <xdr:colOff>38100</xdr:colOff>
      <xdr:row>4</xdr:row>
      <xdr:rowOff>0</xdr:rowOff>
    </xdr:to>
    <xdr:pic>
      <xdr:nvPicPr>
        <xdr:cNvPr id="2" name="Picture 3" descr="LOGO_CHANG 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228600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1</xdr:row>
      <xdr:rowOff>28575</xdr:rowOff>
    </xdr:from>
    <xdr:to>
      <xdr:col>5</xdr:col>
      <xdr:colOff>19050</xdr:colOff>
      <xdr:row>3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81000"/>
          <a:ext cx="76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238125</xdr:rowOff>
    </xdr:from>
    <xdr:to>
      <xdr:col>7</xdr:col>
      <xdr:colOff>76200</xdr:colOff>
      <xdr:row>4</xdr:row>
      <xdr:rowOff>19050</xdr:rowOff>
    </xdr:to>
    <xdr:pic>
      <xdr:nvPicPr>
        <xdr:cNvPr id="4" name="Picture 3" descr="LOGO_CHANG 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38125"/>
          <a:ext cx="838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9</xdr:row>
      <xdr:rowOff>247650</xdr:rowOff>
    </xdr:from>
    <xdr:to>
      <xdr:col>4</xdr:col>
      <xdr:colOff>600075</xdr:colOff>
      <xdr:row>12</xdr:row>
      <xdr:rowOff>0</xdr:rowOff>
    </xdr:to>
    <xdr:sp>
      <xdr:nvSpPr>
        <xdr:cNvPr id="1" name="Left Brace 1"/>
        <xdr:cNvSpPr>
          <a:spLocks/>
        </xdr:cNvSpPr>
      </xdr:nvSpPr>
      <xdr:spPr>
        <a:xfrm>
          <a:off x="4095750" y="2990850"/>
          <a:ext cx="171450" cy="666750"/>
        </a:xfrm>
        <a:prstGeom prst="leftBrace">
          <a:avLst>
            <a:gd name="adj" fmla="val -47814"/>
          </a:avLst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9</xdr:row>
      <xdr:rowOff>171450</xdr:rowOff>
    </xdr:from>
    <xdr:to>
      <xdr:col>7</xdr:col>
      <xdr:colOff>200025</xdr:colOff>
      <xdr:row>11</xdr:row>
      <xdr:rowOff>257175</xdr:rowOff>
    </xdr:to>
    <xdr:sp>
      <xdr:nvSpPr>
        <xdr:cNvPr id="2" name="Left Brace 2"/>
        <xdr:cNvSpPr>
          <a:spLocks/>
        </xdr:cNvSpPr>
      </xdr:nvSpPr>
      <xdr:spPr>
        <a:xfrm flipH="1" flipV="1">
          <a:off x="6781800" y="2914650"/>
          <a:ext cx="152400" cy="695325"/>
        </a:xfrm>
        <a:prstGeom prst="leftBrace">
          <a:avLst>
            <a:gd name="adj" fmla="val -47884"/>
          </a:avLst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152400</xdr:rowOff>
    </xdr:from>
    <xdr:to>
      <xdr:col>4</xdr:col>
      <xdr:colOff>609600</xdr:colOff>
      <xdr:row>30</xdr:row>
      <xdr:rowOff>0</xdr:rowOff>
    </xdr:to>
    <xdr:sp>
      <xdr:nvSpPr>
        <xdr:cNvPr id="3" name="Left Brace 3"/>
        <xdr:cNvSpPr>
          <a:spLocks/>
        </xdr:cNvSpPr>
      </xdr:nvSpPr>
      <xdr:spPr>
        <a:xfrm>
          <a:off x="4133850" y="8239125"/>
          <a:ext cx="142875" cy="676275"/>
        </a:xfrm>
        <a:prstGeom prst="leftBrace">
          <a:avLst>
            <a:gd name="adj" fmla="val -47791"/>
          </a:avLst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533400</xdr:colOff>
      <xdr:row>27</xdr:row>
      <xdr:rowOff>219075</xdr:rowOff>
    </xdr:from>
    <xdr:to>
      <xdr:col>8</xdr:col>
      <xdr:colOff>66675</xdr:colOff>
      <xdr:row>30</xdr:row>
      <xdr:rowOff>9525</xdr:rowOff>
    </xdr:to>
    <xdr:sp>
      <xdr:nvSpPr>
        <xdr:cNvPr id="4" name="Left Brace 4"/>
        <xdr:cNvSpPr>
          <a:spLocks/>
        </xdr:cNvSpPr>
      </xdr:nvSpPr>
      <xdr:spPr>
        <a:xfrm flipH="1" flipV="1">
          <a:off x="7267575" y="8220075"/>
          <a:ext cx="228600" cy="704850"/>
        </a:xfrm>
        <a:prstGeom prst="leftBrace">
          <a:avLst>
            <a:gd name="adj" fmla="val -47870"/>
          </a:avLst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247650</xdr:rowOff>
    </xdr:from>
    <xdr:to>
      <xdr:col>4</xdr:col>
      <xdr:colOff>676275</xdr:colOff>
      <xdr:row>12</xdr:row>
      <xdr:rowOff>0</xdr:rowOff>
    </xdr:to>
    <xdr:sp>
      <xdr:nvSpPr>
        <xdr:cNvPr id="5" name="Left Brace 6"/>
        <xdr:cNvSpPr>
          <a:spLocks/>
        </xdr:cNvSpPr>
      </xdr:nvSpPr>
      <xdr:spPr>
        <a:xfrm>
          <a:off x="4181475" y="2990850"/>
          <a:ext cx="171450" cy="666750"/>
        </a:xfrm>
        <a:prstGeom prst="leftBrace">
          <a:avLst>
            <a:gd name="adj" fmla="val -47263"/>
          </a:avLst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9</xdr:row>
      <xdr:rowOff>171450</xdr:rowOff>
    </xdr:from>
    <xdr:to>
      <xdr:col>7</xdr:col>
      <xdr:colOff>228600</xdr:colOff>
      <xdr:row>11</xdr:row>
      <xdr:rowOff>266700</xdr:rowOff>
    </xdr:to>
    <xdr:sp>
      <xdr:nvSpPr>
        <xdr:cNvPr id="6" name="Left Brace 7"/>
        <xdr:cNvSpPr>
          <a:spLocks/>
        </xdr:cNvSpPr>
      </xdr:nvSpPr>
      <xdr:spPr>
        <a:xfrm flipH="1" flipV="1">
          <a:off x="6781800" y="2914650"/>
          <a:ext cx="171450" cy="704850"/>
        </a:xfrm>
        <a:prstGeom prst="leftBrace">
          <a:avLst>
            <a:gd name="adj" fmla="val -47171"/>
          </a:avLst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533400</xdr:colOff>
      <xdr:row>27</xdr:row>
      <xdr:rowOff>247650</xdr:rowOff>
    </xdr:from>
    <xdr:to>
      <xdr:col>5</xdr:col>
      <xdr:colOff>0</xdr:colOff>
      <xdr:row>29</xdr:row>
      <xdr:rowOff>285750</xdr:rowOff>
    </xdr:to>
    <xdr:sp>
      <xdr:nvSpPr>
        <xdr:cNvPr id="7" name="Left Brace 8"/>
        <xdr:cNvSpPr>
          <a:spLocks/>
        </xdr:cNvSpPr>
      </xdr:nvSpPr>
      <xdr:spPr>
        <a:xfrm>
          <a:off x="4200525" y="8248650"/>
          <a:ext cx="161925" cy="647700"/>
        </a:xfrm>
        <a:prstGeom prst="leftBrace">
          <a:avLst>
            <a:gd name="adj" fmla="val -47305"/>
          </a:avLst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619125</xdr:colOff>
      <xdr:row>27</xdr:row>
      <xdr:rowOff>238125</xdr:rowOff>
    </xdr:from>
    <xdr:to>
      <xdr:col>8</xdr:col>
      <xdr:colOff>85725</xdr:colOff>
      <xdr:row>30</xdr:row>
      <xdr:rowOff>19050</xdr:rowOff>
    </xdr:to>
    <xdr:sp>
      <xdr:nvSpPr>
        <xdr:cNvPr id="8" name="Left Brace 9"/>
        <xdr:cNvSpPr>
          <a:spLocks/>
        </xdr:cNvSpPr>
      </xdr:nvSpPr>
      <xdr:spPr>
        <a:xfrm flipH="1" flipV="1">
          <a:off x="7353300" y="8239125"/>
          <a:ext cx="161925" cy="695325"/>
        </a:xfrm>
        <a:prstGeom prst="leftBrace">
          <a:avLst>
            <a:gd name="adj" fmla="val -47324"/>
          </a:avLst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20</xdr:col>
      <xdr:colOff>19050</xdr:colOff>
      <xdr:row>0</xdr:row>
      <xdr:rowOff>180975</xdr:rowOff>
    </xdr:from>
    <xdr:to>
      <xdr:col>31</xdr:col>
      <xdr:colOff>123825</xdr:colOff>
      <xdr:row>18</xdr:row>
      <xdr:rowOff>257175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180975"/>
          <a:ext cx="7753350" cy="556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8-Backup\from%20old%20lenovo\Local%20Disk%20(D)\Back%20up%20&#3592;&#3634;&#3585;&#3648;&#3588;&#3619;&#3639;&#3656;&#3629;&#3591;&#3607;&#3637;&#3656;&#3607;&#3635;&#3591;&#3634;&#3609;\&#3591;&#3634;&#3609;&#3626;&#3656;&#3623;&#3609;&#3605;&#3633;&#3623;\&#3627;&#3617;&#3623;&#3604;&#3623;&#3636;&#3624;&#3623;&#3585;&#3619;&#3619;&#3617;\49-Biogas%20&#3615;&#3634;&#3619;&#3660;&#3617;&#3627;&#3617;&#3641;&#3626;&#3633;&#3605;&#3623;&#3660;&#3649;&#3614;&#3607;&#3618;&#3660;%20300\BOQ\1.&#3619;&#3634;&#3588;&#3634;&#3585;&#3621;&#3634;&#3591;&#3619;&#3632;&#3610;&#3610;_&#3591;&#3634;&#3609;&#3650;&#3618;&#3608;&#3634;(&#3611;&#3619;&#3633;&#3610;&#3611;&#3619;&#3640;&#3591;&#3617;&#3637;.&#3588;.2016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ung_Drive%20D-Mydocument_ACER\Sung_CEWA\MGP\PDD%20MGP\SSCPDD\SSCPDD_CDM_MGP_final_Sep.01.2008\IRR%20Calculation_PDD%20(MGP)\Attachment3_MGP_650MB_Aug2008_page1&amp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34;&#3588;&#3634;&#3585;&#3621;&#3634;&#3591;&#3629;&#3634;&#3588;&#3634;&#3619;GEN15-02-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8-Backup\from%20old%20lenovo\Local%20Disk%20(D)\Back%20up%20&#3592;&#3634;&#3585;&#3648;&#3588;&#3619;&#3639;&#3656;&#3629;&#3591;&#3607;&#3637;&#3656;&#3607;&#3635;&#3591;&#3634;&#3609;\&#3591;&#3634;&#3609;&#3626;&#3656;&#3623;&#3609;&#3605;&#3633;&#3623;\&#3627;&#3617;&#3623;&#3604;&#3623;&#3636;&#3624;&#3623;&#3585;&#3619;&#3619;&#3617;\81-\&#3619;&#3634;&#3588;&#3634;&#3585;&#3621;&#3634;&#3591;%20CRC%2016-11-59%20&#3626;&#3656;&#3591;%20CMU_che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-1-65\&#3611;&#3619;.%20456_&#3591;&#3634;&#3609;&#3611;&#3619;&#3632;&#3611;&#3634;(20-01-6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คาวัสดุ"/>
      <sheetName val="สรุปราคา300"/>
      <sheetName val="CT-0"/>
      <sheetName val="ST-a"/>
      <sheetName val="CD300"/>
      <sheetName val="SD1"/>
      <sheetName val="SD2"/>
      <sheetName val="SDB 250"/>
      <sheetName val="CR100-300"/>
      <sheetName val="GasP100-400"/>
      <sheetName val="WaterS100-400"/>
      <sheetName val="ener300"/>
      <sheetName val="SDB 400"/>
      <sheetName val="CR400-600"/>
      <sheetName val="สรุปราคา500"/>
      <sheetName val="สรุปราคา1000"/>
      <sheetName val="สรุปราคา1250"/>
      <sheetName val="สรุปราคา1500"/>
      <sheetName val="สรุปราคา1750"/>
      <sheetName val="สรุปราคา2000"/>
      <sheetName val="สรุปราคา2500"/>
      <sheetName val="ใบสรุปราคา"/>
      <sheetName val="Total_Price"/>
      <sheetName val="ener500"/>
      <sheetName val="CT-a"/>
      <sheetName val="CT-b"/>
      <sheetName val="CT-c"/>
      <sheetName val="CT-d"/>
      <sheetName val="ST-b (2)"/>
      <sheetName val="ST-b"/>
      <sheetName val="CD100"/>
      <sheetName val="CD150"/>
      <sheetName val="CD200"/>
      <sheetName val="CD250"/>
      <sheetName val="CD400"/>
      <sheetName val="CD500 (Brick)"/>
      <sheetName val="CD500"/>
      <sheetName val="CD600"/>
      <sheetName val="CD700"/>
      <sheetName val="CD800"/>
      <sheetName val="CD900"/>
      <sheetName val="CD1000 (Brick)"/>
      <sheetName val="CD1000"/>
      <sheetName val="CD1250"/>
      <sheetName val="CD1500"/>
      <sheetName val="CD1750"/>
      <sheetName val="CD2000"/>
      <sheetName val="CD2500"/>
      <sheetName val="SD1x2"/>
      <sheetName val="SD1x4"/>
      <sheetName val="SD1x6"/>
      <sheetName val="SD2x2"/>
      <sheetName val="SDB 100"/>
      <sheetName val="SDB 600"/>
      <sheetName val="SDB 700"/>
      <sheetName val="SDB 900"/>
      <sheetName val="SDB 1000"/>
      <sheetName val="SDB 1250"/>
      <sheetName val="SDB 1500"/>
      <sheetName val="SDB 1750"/>
      <sheetName val="SDB 2000"/>
      <sheetName val="SDB 2500"/>
      <sheetName val="CR700-1000"/>
      <sheetName val="CR1250-2500"/>
      <sheetName val="GasP500-1000"/>
      <sheetName val="GasP1250-2500"/>
      <sheetName val="WaterS500-1000"/>
      <sheetName val="WaterS1250-2500"/>
      <sheetName val="ใบปะหน้า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iff"/>
      <sheetName val="investment"/>
      <sheetName val="cashflow no CER"/>
      <sheetName val="cashflow with CER"/>
      <sheetName val="amortis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1.ถนนภายในโครงการ"/>
      <sheetName val="1.2.อาคารคัดแยกขยะ"/>
      <sheetName val="ปร6"/>
      <sheetName val="ปร5ก"/>
      <sheetName val="1.2.อาคารGEN"/>
      <sheetName val="1.3.อาคารปุ๋ยอินทรีย์"/>
      <sheetName val="1.4.อาคารสำนักงาน"/>
      <sheetName val="1.5.อาคารCBG"/>
      <sheetName val="1.6 อาคารห้องน้ำ"/>
      <sheetName val="1.7.อาคารผลิตไฟฟ้า"/>
      <sheetName val="1.8 โครงสร้างสำหรับก๊าซชีวภาพ"/>
      <sheetName val="1.8.2.1 บ่อ CT"/>
      <sheetName val="1.8.2.2 บ่อ ST"/>
      <sheetName val="1.8.2.3บ่อหมัก 300 ลบ.ม."/>
      <sheetName val="1.8.2.4 บ่อ SD1"/>
      <sheetName val="1.8.2.5 บ่อ SD2"/>
      <sheetName val="1.11 .ระบบสาธารณูปโภค"/>
      <sheetName val="1.12 .งานติดตั้งรั้วรอบโครงการ"/>
      <sheetName val="2.1.ระบบคัดแยกขยะ"/>
      <sheetName val="2.2.ระบบก๊าซชีวภาพ"/>
      <sheetName val="2.3.ระบบผลิตก๊าซไบโอมีเทนอัด"/>
      <sheetName val="3.1ไฟฟ้าผลิตก๊าซไบโอมีเทนอัด"/>
      <sheetName val="3.2ไฟฟ้าอาคารปุ๋ย"/>
      <sheetName val="3.3ไฟฟ้าอาคารสำนักงาน"/>
      <sheetName val="3.4ไฟฟ้าอาคารผลิตไฟฟ้า"/>
      <sheetName val="3.5ไฟฟ้าสาธารณูปโภค"/>
      <sheetName val="3.6ไฟฟ้าอาคารคัดแยก"/>
      <sheetName val="สรุป"/>
      <sheetName val="งานไฟฟ้า"/>
      <sheetName val="Sheet1"/>
      <sheetName val="ปร5ข"/>
      <sheetName val="ปร5ข EE"/>
      <sheetName val="FACTOR F"/>
    </sheetNames>
    <sheetDataSet>
      <sheetData sheetId="4">
        <row r="96">
          <cell r="I96">
            <v>423054.7055195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ปร6"/>
      <sheetName val="ปร.5ก อาคารคัดแยกขยะ"/>
      <sheetName val="ปร5ก"/>
      <sheetName val="ปร5ข"/>
      <sheetName val="สรุป"/>
      <sheetName val="ปร.4 อาคารคัดแยกขยะ"/>
      <sheetName val="ปร.5ก อาคารปุ๋ยอินทรีย์ "/>
      <sheetName val="ปร.4อาคารปุ๋ยอินทรีย์"/>
      <sheetName val="ปร.5ก อาคารสำนักงาน"/>
      <sheetName val="ปร.4อาคารสำนักงาน"/>
      <sheetName val="ปร.5ก อาคารห้องน้ำ"/>
      <sheetName val="ปร.4 อาคารห้องน้ำ"/>
      <sheetName val="ปร.5ก อาคารผลิตไฟฟ้า"/>
      <sheetName val="ปร.4.อาคารผลิตไฟฟ้า"/>
      <sheetName val="ปร.5ก ก๊าชชีวภาพ"/>
      <sheetName val="ปร.4 โครงสร้างสำหรับก๊าซชีวภาพ"/>
      <sheetName val="ปร.5ก อาคารCBG"/>
      <sheetName val="ปร.4ก อาคารCBG"/>
      <sheetName val="ปร.5ก สาธารณูปโภค"/>
      <sheetName val="ปร.4ก สาธารณูปโภค"/>
      <sheetName val="."/>
      <sheetName val="ปร.5ข ระบบคัดแยกขยะ"/>
      <sheetName val="ปร.4ข(ระบบคัดแยกขยะ)"/>
      <sheetName val="ปร.5ข อาคารสำนักงาน"/>
      <sheetName val="ปร.4ข(อาคารสำนักงาน)"/>
      <sheetName val="ปร.5ข อาคารห้องน้ำ"/>
      <sheetName val="ปร.4ข(อาคารห้องน้ำ)"/>
      <sheetName val="ปร.5ข ระบบผลิตก๊าชชีวภาพ"/>
      <sheetName val="ปร.4ข(ระบบผลิตก๊าชชีวภาพ)"/>
      <sheetName val="ปร.5ข ระบบผลิตก๊าชไบโอมีเทน"/>
      <sheetName val="ปร.4ข(ระบบผลิตก๊าชไบโอมีเทน)"/>
      <sheetName val="ปร.5ข สาธารณูปโภค"/>
      <sheetName val="ปร.4ข(สาธารณูโภค)"/>
      <sheetName val="FACTOR F"/>
      <sheetName val="DIRECT"/>
      <sheetName val="1.8.2.1 บ่อ CT"/>
      <sheetName val="1.8.2.2 บ่อ ST"/>
      <sheetName val="1.8.2.3บ่อหมัก 300 ลบ.ม."/>
      <sheetName val="1.8.2.4 บ่อ SD1"/>
      <sheetName val="1.8.2.5 บ่อ SD2"/>
      <sheetName val="ภายนอก"/>
      <sheetName val="1.12 .งานติดตั้งรั้วรอบโครงการ"/>
      <sheetName val="3.1ไฟฟ้าผลิตก๊าซไบโอมีเทนอัด"/>
      <sheetName val="3.2ไฟฟ้าอาคารปุ๋ย"/>
      <sheetName val="3.3ไฟฟ้าอาคารสำนักงาน"/>
      <sheetName val="3.4ไฟฟ้าอาคารผลิตไฟฟ้า"/>
      <sheetName val="3.6ไฟฟ้าอาคารคัดแยก"/>
    </sheetNames>
    <sheetDataSet>
      <sheetData sheetId="1">
        <row r="25">
          <cell r="E25">
            <v>73082000</v>
          </cell>
        </row>
      </sheetData>
      <sheetData sheetId="19">
        <row r="18">
          <cell r="D18">
            <v>1.2545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ปร6"/>
      <sheetName val="ปร.5ก"/>
      <sheetName val="ปร.4ก งานประปา"/>
      <sheetName val="ปร5ก"/>
      <sheetName val="ปร5ข"/>
      <sheetName val="สรุป"/>
      <sheetName val="FACTOR F"/>
      <sheetName val="1.8.2.1 บ่อ CT"/>
      <sheetName val="1.8.2.2 บ่อ ST"/>
      <sheetName val="1.8.2.3บ่อหมัก 300 ลบ.ม."/>
      <sheetName val="1.8.2.4 บ่อ SD1"/>
      <sheetName val="1.8.2.5 บ่อ SD2"/>
      <sheetName val="ภายนอก"/>
      <sheetName val="1.12 .งานติดตั้งรั้วรอบโครงการ"/>
      <sheetName val="3.1ไฟฟ้าผลิตก๊าซไบโอมีเทนอัด"/>
      <sheetName val="3.2ไฟฟ้าอาคารปุ๋ย"/>
      <sheetName val="3.3ไฟฟ้าอาคารสำนักงาน"/>
      <sheetName val="3.4ไฟฟ้าอาคารผลิตไฟฟ้า"/>
      <sheetName val="3.6ไฟฟ้าอาคารคัดแยก"/>
    </sheetNames>
    <sheetDataSet>
      <sheetData sheetId="1">
        <row r="5">
          <cell r="A5" t="str">
            <v>สถานที่ก่อสร้าง : 155 หมู่ 2 ต.แม่เหียะ อ.เมือง จ.เชียงใหม่</v>
          </cell>
        </row>
      </sheetData>
      <sheetData sheetId="2">
        <row r="7">
          <cell r="A7" t="str">
            <v>ประมาณราคากลางโดย   สถาบันวิจัยและพัฒนาพลังงานนครพิงค์ มหาวิทยาลัยเชียงใหม่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51"/>
  <sheetViews>
    <sheetView tabSelected="1" view="pageBreakPreview" zoomScaleSheetLayoutView="100" zoomScalePageLayoutView="0" workbookViewId="0" topLeftCell="A1">
      <selection activeCell="T13" sqref="T13"/>
    </sheetView>
  </sheetViews>
  <sheetFormatPr defaultColWidth="9.140625" defaultRowHeight="15"/>
  <cols>
    <col min="1" max="8" width="9.140625" style="278" customWidth="1"/>
    <col min="9" max="9" width="24.140625" style="278" customWidth="1"/>
    <col min="10" max="16384" width="9.140625" style="278" customWidth="1"/>
  </cols>
  <sheetData>
    <row r="1" spans="1:9" ht="27.75">
      <c r="A1" s="566"/>
      <c r="B1" s="566"/>
      <c r="C1" s="566"/>
      <c r="D1" s="566"/>
      <c r="E1" s="566"/>
      <c r="F1" s="566"/>
      <c r="G1" s="566"/>
      <c r="H1" s="566"/>
      <c r="I1" s="566"/>
    </row>
    <row r="2" spans="1:9" ht="27.75">
      <c r="A2" s="566"/>
      <c r="B2" s="566"/>
      <c r="C2" s="566"/>
      <c r="D2" s="566"/>
      <c r="E2" s="566"/>
      <c r="F2" s="566"/>
      <c r="G2" s="566"/>
      <c r="H2" s="566"/>
      <c r="I2" s="566"/>
    </row>
    <row r="3" spans="1:9" ht="27.75">
      <c r="A3" s="566"/>
      <c r="B3" s="566"/>
      <c r="C3" s="566"/>
      <c r="D3" s="566"/>
      <c r="E3" s="566"/>
      <c r="F3" s="566"/>
      <c r="G3" s="566"/>
      <c r="H3" s="566"/>
      <c r="I3" s="566"/>
    </row>
    <row r="4" spans="1:9" ht="27.75">
      <c r="A4" s="566"/>
      <c r="B4" s="566"/>
      <c r="C4" s="566"/>
      <c r="D4" s="566"/>
      <c r="E4" s="566"/>
      <c r="F4" s="566"/>
      <c r="G4" s="566"/>
      <c r="H4" s="566"/>
      <c r="I4" s="566"/>
    </row>
    <row r="5" spans="1:9" ht="27.75">
      <c r="A5" s="566"/>
      <c r="B5" s="566"/>
      <c r="C5" s="566"/>
      <c r="D5" s="566"/>
      <c r="E5" s="566"/>
      <c r="F5" s="566"/>
      <c r="G5" s="566"/>
      <c r="H5" s="566"/>
      <c r="I5" s="566"/>
    </row>
    <row r="6" spans="1:9" ht="33">
      <c r="A6" s="567" t="s">
        <v>245</v>
      </c>
      <c r="B6" s="567"/>
      <c r="C6" s="567"/>
      <c r="D6" s="567"/>
      <c r="E6" s="567"/>
      <c r="F6" s="567"/>
      <c r="G6" s="567"/>
      <c r="H6" s="567"/>
      <c r="I6" s="567"/>
    </row>
    <row r="7" spans="1:9" ht="33" customHeight="1">
      <c r="A7" s="568" t="s">
        <v>388</v>
      </c>
      <c r="B7" s="567"/>
      <c r="C7" s="567"/>
      <c r="D7" s="567"/>
      <c r="E7" s="567"/>
      <c r="F7" s="567"/>
      <c r="G7" s="567"/>
      <c r="H7" s="567"/>
      <c r="I7" s="567"/>
    </row>
    <row r="8" spans="1:9" ht="27.75">
      <c r="A8" s="566"/>
      <c r="B8" s="566"/>
      <c r="C8" s="566"/>
      <c r="D8" s="566"/>
      <c r="E8" s="566"/>
      <c r="F8" s="566"/>
      <c r="G8" s="566"/>
      <c r="H8" s="566"/>
      <c r="I8" s="566"/>
    </row>
    <row r="9" spans="1:9" ht="27.75">
      <c r="A9" s="566"/>
      <c r="B9" s="566"/>
      <c r="C9" s="566"/>
      <c r="D9" s="566"/>
      <c r="E9" s="566"/>
      <c r="F9" s="566"/>
      <c r="G9" s="566"/>
      <c r="H9" s="566"/>
      <c r="I9" s="566"/>
    </row>
    <row r="10" spans="1:9" ht="27.75">
      <c r="A10" s="566"/>
      <c r="B10" s="566"/>
      <c r="C10" s="566"/>
      <c r="D10" s="566"/>
      <c r="E10" s="566"/>
      <c r="F10" s="566"/>
      <c r="G10" s="566"/>
      <c r="H10" s="566"/>
      <c r="I10" s="566"/>
    </row>
    <row r="13" spans="1:9" ht="111" customHeight="1">
      <c r="A13" s="566" t="s">
        <v>246</v>
      </c>
      <c r="B13" s="566"/>
      <c r="C13" s="566"/>
      <c r="D13" s="566"/>
      <c r="E13" s="566"/>
      <c r="F13" s="566"/>
      <c r="G13" s="566"/>
      <c r="H13" s="566"/>
      <c r="I13" s="566"/>
    </row>
    <row r="14" spans="1:9" ht="27.75">
      <c r="A14" s="563" t="s">
        <v>392</v>
      </c>
      <c r="B14" s="564"/>
      <c r="C14" s="564"/>
      <c r="D14" s="564"/>
      <c r="E14" s="564"/>
      <c r="F14" s="564"/>
      <c r="G14" s="564"/>
      <c r="H14" s="564"/>
      <c r="I14" s="564"/>
    </row>
    <row r="15" spans="1:9" ht="27.75">
      <c r="A15" s="565" t="s">
        <v>296</v>
      </c>
      <c r="B15" s="565"/>
      <c r="C15" s="565"/>
      <c r="D15" s="565"/>
      <c r="E15" s="565"/>
      <c r="F15" s="565"/>
      <c r="G15" s="565"/>
      <c r="H15" s="565"/>
      <c r="I15" s="565"/>
    </row>
    <row r="16" spans="1:9" ht="27.75">
      <c r="A16" s="547"/>
      <c r="B16" s="547"/>
      <c r="C16" s="547"/>
      <c r="D16" s="547"/>
      <c r="E16" s="547"/>
      <c r="F16" s="547"/>
      <c r="G16" s="547"/>
      <c r="H16" s="547"/>
      <c r="I16" s="547"/>
    </row>
    <row r="17" spans="1:9" ht="27.75">
      <c r="A17" s="566"/>
      <c r="B17" s="566"/>
      <c r="C17" s="566"/>
      <c r="D17" s="566"/>
      <c r="E17" s="566"/>
      <c r="F17" s="566"/>
      <c r="G17" s="566"/>
      <c r="H17" s="566"/>
      <c r="I17" s="566"/>
    </row>
    <row r="18" spans="1:9" ht="93.75" customHeight="1">
      <c r="A18" s="569"/>
      <c r="B18" s="565"/>
      <c r="C18" s="565"/>
      <c r="D18" s="565"/>
      <c r="E18" s="565"/>
      <c r="F18" s="565"/>
      <c r="G18" s="565"/>
      <c r="H18" s="565"/>
      <c r="I18" s="565"/>
    </row>
    <row r="19" spans="1:9" ht="27.75">
      <c r="A19" s="565"/>
      <c r="B19" s="565"/>
      <c r="C19" s="565"/>
      <c r="D19" s="565"/>
      <c r="E19" s="565"/>
      <c r="F19" s="565"/>
      <c r="G19" s="565"/>
      <c r="H19" s="565"/>
      <c r="I19" s="565"/>
    </row>
    <row r="20" spans="1:9" ht="27.75">
      <c r="A20" s="565"/>
      <c r="B20" s="564"/>
      <c r="C20" s="564"/>
      <c r="D20" s="564"/>
      <c r="E20" s="564"/>
      <c r="F20" s="564"/>
      <c r="G20" s="564"/>
      <c r="H20" s="564"/>
      <c r="I20" s="564"/>
    </row>
    <row r="21" spans="1:9" ht="27.75">
      <c r="A21" s="565"/>
      <c r="B21" s="565"/>
      <c r="C21" s="565"/>
      <c r="D21" s="565"/>
      <c r="E21" s="565"/>
      <c r="F21" s="565"/>
      <c r="G21" s="565"/>
      <c r="H21" s="565"/>
      <c r="I21" s="565"/>
    </row>
    <row r="22" spans="1:9" ht="27.75">
      <c r="A22" s="565"/>
      <c r="B22" s="566"/>
      <c r="C22" s="566"/>
      <c r="D22" s="566"/>
      <c r="E22" s="566"/>
      <c r="F22" s="566"/>
      <c r="G22" s="566"/>
      <c r="H22" s="566"/>
      <c r="I22" s="566"/>
    </row>
    <row r="23" spans="1:9" ht="27.75">
      <c r="A23" s="565"/>
      <c r="B23" s="564"/>
      <c r="C23" s="564"/>
      <c r="D23" s="564"/>
      <c r="E23" s="564"/>
      <c r="F23" s="564"/>
      <c r="G23" s="564"/>
      <c r="H23" s="564"/>
      <c r="I23" s="564"/>
    </row>
    <row r="24" spans="1:9" ht="27.75">
      <c r="A24" s="565"/>
      <c r="B24" s="564"/>
      <c r="C24" s="564"/>
      <c r="D24" s="564"/>
      <c r="E24" s="564"/>
      <c r="F24" s="564"/>
      <c r="G24" s="564"/>
      <c r="H24" s="564"/>
      <c r="I24" s="564"/>
    </row>
    <row r="25" spans="1:9" ht="27.75">
      <c r="A25" s="565"/>
      <c r="B25" s="564"/>
      <c r="C25" s="564"/>
      <c r="D25" s="564"/>
      <c r="E25" s="564"/>
      <c r="F25" s="564"/>
      <c r="G25" s="564"/>
      <c r="H25" s="564"/>
      <c r="I25" s="564"/>
    </row>
    <row r="26" spans="1:9" ht="27.75">
      <c r="A26" s="565"/>
      <c r="B26" s="564"/>
      <c r="C26" s="564"/>
      <c r="D26" s="564"/>
      <c r="E26" s="564"/>
      <c r="F26" s="564"/>
      <c r="G26" s="564"/>
      <c r="H26" s="564"/>
      <c r="I26" s="564"/>
    </row>
    <row r="27" spans="1:9" ht="27.75">
      <c r="A27" s="565"/>
      <c r="B27" s="564"/>
      <c r="C27" s="564"/>
      <c r="D27" s="564"/>
      <c r="E27" s="564"/>
      <c r="F27" s="564"/>
      <c r="G27" s="564"/>
      <c r="H27" s="564"/>
      <c r="I27" s="564"/>
    </row>
    <row r="28" spans="1:9" ht="27.75">
      <c r="A28" s="566"/>
      <c r="B28" s="566"/>
      <c r="C28" s="566"/>
      <c r="D28" s="566"/>
      <c r="E28" s="566"/>
      <c r="F28" s="566"/>
      <c r="G28" s="566"/>
      <c r="H28" s="566"/>
      <c r="I28" s="566"/>
    </row>
    <row r="29" spans="1:9" ht="27.75">
      <c r="A29" s="570"/>
      <c r="B29" s="570"/>
      <c r="C29" s="570"/>
      <c r="D29" s="570"/>
      <c r="E29" s="570"/>
      <c r="F29" s="570"/>
      <c r="G29" s="570"/>
      <c r="H29" s="570"/>
      <c r="I29" s="570"/>
    </row>
    <row r="30" spans="1:9" ht="27.75">
      <c r="A30" s="566"/>
      <c r="B30" s="566"/>
      <c r="C30" s="566"/>
      <c r="D30" s="566"/>
      <c r="E30" s="566"/>
      <c r="F30" s="566"/>
      <c r="G30" s="566"/>
      <c r="H30" s="566"/>
      <c r="I30" s="566"/>
    </row>
    <row r="31" spans="1:9" ht="27.75">
      <c r="A31" s="566"/>
      <c r="B31" s="566"/>
      <c r="C31" s="566"/>
      <c r="D31" s="566"/>
      <c r="E31" s="566"/>
      <c r="F31" s="566"/>
      <c r="G31" s="566"/>
      <c r="H31" s="566"/>
      <c r="I31" s="566"/>
    </row>
    <row r="32" spans="1:9" ht="27.75">
      <c r="A32" s="566"/>
      <c r="B32" s="566"/>
      <c r="C32" s="566"/>
      <c r="D32" s="566"/>
      <c r="E32" s="566"/>
      <c r="F32" s="566"/>
      <c r="G32" s="566"/>
      <c r="H32" s="566"/>
      <c r="I32" s="566"/>
    </row>
    <row r="33" spans="1:9" ht="27.75">
      <c r="A33" s="566"/>
      <c r="B33" s="566"/>
      <c r="C33" s="566"/>
      <c r="D33" s="566"/>
      <c r="E33" s="566"/>
      <c r="F33" s="566"/>
      <c r="G33" s="566"/>
      <c r="H33" s="566"/>
      <c r="I33" s="566"/>
    </row>
    <row r="34" spans="1:9" ht="27.75">
      <c r="A34" s="566"/>
      <c r="B34" s="566"/>
      <c r="C34" s="566"/>
      <c r="D34" s="566"/>
      <c r="E34" s="566"/>
      <c r="F34" s="566"/>
      <c r="G34" s="566"/>
      <c r="H34" s="566"/>
      <c r="I34" s="566"/>
    </row>
    <row r="35" spans="1:9" ht="27.75">
      <c r="A35" s="566"/>
      <c r="B35" s="566"/>
      <c r="C35" s="566"/>
      <c r="D35" s="566"/>
      <c r="E35" s="566"/>
      <c r="F35" s="566"/>
      <c r="G35" s="566"/>
      <c r="H35" s="566"/>
      <c r="I35" s="566"/>
    </row>
    <row r="36" spans="1:9" ht="27.75">
      <c r="A36" s="566"/>
      <c r="B36" s="566"/>
      <c r="C36" s="566"/>
      <c r="D36" s="566"/>
      <c r="E36" s="566"/>
      <c r="F36" s="566"/>
      <c r="G36" s="566"/>
      <c r="H36" s="566"/>
      <c r="I36" s="566"/>
    </row>
    <row r="37" spans="1:9" ht="27.75">
      <c r="A37" s="566"/>
      <c r="B37" s="566"/>
      <c r="C37" s="566"/>
      <c r="D37" s="566"/>
      <c r="E37" s="566"/>
      <c r="F37" s="566"/>
      <c r="G37" s="566"/>
      <c r="H37" s="566"/>
      <c r="I37" s="566"/>
    </row>
    <row r="38" spans="1:9" ht="27.75">
      <c r="A38" s="566"/>
      <c r="B38" s="566"/>
      <c r="C38" s="566"/>
      <c r="D38" s="566"/>
      <c r="E38" s="566"/>
      <c r="F38" s="566"/>
      <c r="G38" s="566"/>
      <c r="H38" s="566"/>
      <c r="I38" s="566"/>
    </row>
    <row r="39" spans="1:9" ht="27.75">
      <c r="A39" s="566"/>
      <c r="B39" s="566"/>
      <c r="C39" s="566"/>
      <c r="D39" s="566"/>
      <c r="E39" s="566"/>
      <c r="F39" s="566"/>
      <c r="G39" s="566"/>
      <c r="H39" s="566"/>
      <c r="I39" s="566"/>
    </row>
    <row r="51" ht="27.75">
      <c r="O51" s="278" t="s">
        <v>248</v>
      </c>
    </row>
  </sheetData>
  <sheetProtection/>
  <mergeCells count="36">
    <mergeCell ref="A39:I39"/>
    <mergeCell ref="A1:I1"/>
    <mergeCell ref="A2:I2"/>
    <mergeCell ref="A33:I33"/>
    <mergeCell ref="A34:I34"/>
    <mergeCell ref="A35:I35"/>
    <mergeCell ref="A36:I36"/>
    <mergeCell ref="A37:I37"/>
    <mergeCell ref="A38:I38"/>
    <mergeCell ref="A27:I27"/>
    <mergeCell ref="A28:I28"/>
    <mergeCell ref="A29:I29"/>
    <mergeCell ref="A30:I30"/>
    <mergeCell ref="A31:I31"/>
    <mergeCell ref="A32:I32"/>
    <mergeCell ref="A25:I25"/>
    <mergeCell ref="A26:I26"/>
    <mergeCell ref="A6:I6"/>
    <mergeCell ref="A7:I7"/>
    <mergeCell ref="A13:I13"/>
    <mergeCell ref="A18:I18"/>
    <mergeCell ref="A10:I10"/>
    <mergeCell ref="A3:I3"/>
    <mergeCell ref="A4:I4"/>
    <mergeCell ref="A5:I5"/>
    <mergeCell ref="A8:I8"/>
    <mergeCell ref="A9:I9"/>
    <mergeCell ref="A14:I14"/>
    <mergeCell ref="A15:I15"/>
    <mergeCell ref="A23:I23"/>
    <mergeCell ref="A24:I24"/>
    <mergeCell ref="A17:I17"/>
    <mergeCell ref="A19:I19"/>
    <mergeCell ref="A20:I20"/>
    <mergeCell ref="A21:I21"/>
    <mergeCell ref="A22:I22"/>
  </mergeCells>
  <printOptions horizontalCentered="1"/>
  <pageMargins left="0.7" right="0.7" top="0.75" bottom="0.75" header="0.3" footer="0.3"/>
  <pageSetup fitToHeight="1" fitToWidth="1" horizontalDpi="600" verticalDpi="600" orientation="portrait" paperSize="9" scale="4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="70" zoomScaleNormal="70" zoomScalePageLayoutView="0" workbookViewId="0" topLeftCell="A1">
      <selection activeCell="Z16" sqref="Z16"/>
    </sheetView>
  </sheetViews>
  <sheetFormatPr defaultColWidth="8.421875" defaultRowHeight="15"/>
  <cols>
    <col min="1" max="1" width="8.140625" style="476" customWidth="1"/>
    <col min="2" max="2" width="9.7109375" style="477" customWidth="1"/>
    <col min="3" max="3" width="39.28125" style="478" customWidth="1"/>
    <col min="4" max="4" width="7.28125" style="477" customWidth="1"/>
    <col min="5" max="5" width="5.421875" style="476" customWidth="1"/>
    <col min="6" max="6" width="11.7109375" style="477" bestFit="1" customWidth="1"/>
    <col min="7" max="7" width="12.421875" style="479" customWidth="1"/>
    <col min="8" max="8" width="11.7109375" style="479" bestFit="1" customWidth="1"/>
    <col min="9" max="9" width="12.8515625" style="479" customWidth="1"/>
    <col min="10" max="10" width="17.421875" style="479" bestFit="1" customWidth="1"/>
    <col min="11" max="11" width="17.8515625" style="480" customWidth="1"/>
    <col min="12" max="16384" width="8.421875" style="377" customWidth="1"/>
  </cols>
  <sheetData>
    <row r="1" spans="1:11" ht="24">
      <c r="A1" s="621" t="s">
        <v>232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</row>
    <row r="2" spans="1:11" s="381" customFormat="1" ht="24.75" customHeight="1">
      <c r="A2" s="634" t="s">
        <v>390</v>
      </c>
      <c r="B2" s="635"/>
      <c r="C2" s="635"/>
      <c r="D2" s="635"/>
      <c r="E2" s="635"/>
      <c r="F2" s="635"/>
      <c r="G2" s="635"/>
      <c r="H2" s="635"/>
      <c r="I2" s="635"/>
      <c r="J2" s="635"/>
      <c r="K2" s="382" t="s">
        <v>332</v>
      </c>
    </row>
    <row r="3" spans="1:11" s="381" customFormat="1" ht="24.75" customHeight="1">
      <c r="A3" s="378"/>
      <c r="B3" s="379"/>
      <c r="C3" s="380"/>
      <c r="D3" s="379"/>
      <c r="E3" s="379"/>
      <c r="F3" s="379"/>
      <c r="G3" s="379"/>
      <c r="H3" s="379"/>
      <c r="K3" s="382"/>
    </row>
    <row r="4" spans="1:11" s="381" customFormat="1" ht="24.75" customHeight="1">
      <c r="A4" s="363" t="s">
        <v>234</v>
      </c>
      <c r="B4" s="379"/>
      <c r="C4" s="380"/>
      <c r="D4" s="379"/>
      <c r="E4" s="379"/>
      <c r="F4" s="379"/>
      <c r="G4" s="379"/>
      <c r="H4" s="379"/>
      <c r="K4" s="383"/>
    </row>
    <row r="5" spans="1:11" s="249" customFormat="1" ht="24">
      <c r="A5" s="363" t="s">
        <v>297</v>
      </c>
      <c r="C5" s="250"/>
      <c r="K5" s="274"/>
    </row>
    <row r="6" spans="1:11" s="249" customFormat="1" ht="24">
      <c r="A6" s="366" t="s">
        <v>290</v>
      </c>
      <c r="C6" s="250"/>
      <c r="K6" s="274"/>
    </row>
    <row r="7" spans="1:11" s="249" customFormat="1" ht="24">
      <c r="A7" s="366" t="s">
        <v>247</v>
      </c>
      <c r="C7" s="250"/>
      <c r="J7" s="597">
        <v>44953</v>
      </c>
      <c r="K7" s="597"/>
    </row>
    <row r="8" spans="1:11" ht="24.75" thickBot="1">
      <c r="A8" s="384"/>
      <c r="B8" s="384"/>
      <c r="C8" s="384"/>
      <c r="D8" s="384"/>
      <c r="E8" s="384"/>
      <c r="F8" s="385"/>
      <c r="G8" s="384"/>
      <c r="H8" s="384"/>
      <c r="I8" s="384"/>
      <c r="J8" s="384"/>
      <c r="K8" s="385" t="s">
        <v>173</v>
      </c>
    </row>
    <row r="9" spans="1:11" s="386" customFormat="1" ht="24.75" thickTop="1">
      <c r="A9" s="622" t="s">
        <v>1</v>
      </c>
      <c r="B9" s="624" t="s">
        <v>2</v>
      </c>
      <c r="C9" s="625"/>
      <c r="D9" s="628" t="s">
        <v>3</v>
      </c>
      <c r="E9" s="630" t="s">
        <v>4</v>
      </c>
      <c r="F9" s="633" t="s">
        <v>333</v>
      </c>
      <c r="G9" s="633"/>
      <c r="H9" s="633" t="s">
        <v>334</v>
      </c>
      <c r="I9" s="633"/>
      <c r="J9" s="636" t="s">
        <v>335</v>
      </c>
      <c r="K9" s="638" t="s">
        <v>69</v>
      </c>
    </row>
    <row r="10" spans="1:11" s="386" customFormat="1" ht="24.75" thickBot="1">
      <c r="A10" s="623"/>
      <c r="B10" s="626"/>
      <c r="C10" s="627"/>
      <c r="D10" s="629"/>
      <c r="E10" s="631"/>
      <c r="F10" s="387" t="s">
        <v>22</v>
      </c>
      <c r="G10" s="388" t="s">
        <v>23</v>
      </c>
      <c r="H10" s="387" t="s">
        <v>22</v>
      </c>
      <c r="I10" s="388" t="s">
        <v>23</v>
      </c>
      <c r="J10" s="637"/>
      <c r="K10" s="639"/>
    </row>
    <row r="11" spans="1:11" ht="24.75" thickTop="1">
      <c r="A11" s="389"/>
      <c r="B11" s="390" t="s">
        <v>336</v>
      </c>
      <c r="C11" s="391"/>
      <c r="D11" s="392"/>
      <c r="E11" s="389"/>
      <c r="F11" s="393"/>
      <c r="G11" s="394"/>
      <c r="H11" s="394"/>
      <c r="I11" s="394"/>
      <c r="J11" s="394"/>
      <c r="K11" s="395"/>
    </row>
    <row r="12" spans="1:11" ht="24">
      <c r="A12" s="396">
        <v>1</v>
      </c>
      <c r="B12" s="397" t="s">
        <v>337</v>
      </c>
      <c r="C12" s="398"/>
      <c r="D12" s="399">
        <v>1</v>
      </c>
      <c r="E12" s="400" t="s">
        <v>8</v>
      </c>
      <c r="F12" s="401"/>
      <c r="G12" s="402"/>
      <c r="H12" s="402"/>
      <c r="I12" s="402"/>
      <c r="J12" s="402"/>
      <c r="K12" s="403"/>
    </row>
    <row r="13" spans="1:11" ht="24">
      <c r="A13" s="396">
        <v>2</v>
      </c>
      <c r="B13" s="397" t="s">
        <v>338</v>
      </c>
      <c r="C13" s="398"/>
      <c r="D13" s="399">
        <v>1</v>
      </c>
      <c r="E13" s="400" t="s">
        <v>8</v>
      </c>
      <c r="F13" s="401"/>
      <c r="G13" s="402"/>
      <c r="H13" s="402"/>
      <c r="I13" s="402"/>
      <c r="J13" s="402"/>
      <c r="K13" s="403"/>
    </row>
    <row r="14" spans="1:11" ht="24">
      <c r="A14" s="396">
        <v>3</v>
      </c>
      <c r="B14" s="397" t="s">
        <v>339</v>
      </c>
      <c r="C14" s="398"/>
      <c r="D14" s="399">
        <v>1</v>
      </c>
      <c r="E14" s="400" t="s">
        <v>8</v>
      </c>
      <c r="F14" s="401"/>
      <c r="G14" s="402"/>
      <c r="H14" s="402"/>
      <c r="I14" s="402"/>
      <c r="J14" s="402"/>
      <c r="K14" s="403"/>
    </row>
    <row r="15" spans="1:11" ht="24">
      <c r="A15" s="396">
        <v>4</v>
      </c>
      <c r="B15" s="404" t="s">
        <v>340</v>
      </c>
      <c r="C15" s="405"/>
      <c r="D15" s="399">
        <v>1</v>
      </c>
      <c r="E15" s="400" t="s">
        <v>8</v>
      </c>
      <c r="F15" s="401"/>
      <c r="G15" s="402"/>
      <c r="H15" s="402"/>
      <c r="I15" s="402"/>
      <c r="J15" s="402"/>
      <c r="K15" s="403"/>
    </row>
    <row r="16" spans="1:11" ht="24">
      <c r="A16" s="396">
        <v>5</v>
      </c>
      <c r="B16" s="397" t="s">
        <v>341</v>
      </c>
      <c r="C16" s="398"/>
      <c r="D16" s="399">
        <v>1</v>
      </c>
      <c r="E16" s="400" t="s">
        <v>8</v>
      </c>
      <c r="F16" s="401"/>
      <c r="G16" s="402"/>
      <c r="H16" s="402"/>
      <c r="I16" s="402"/>
      <c r="J16" s="402"/>
      <c r="K16" s="403"/>
    </row>
    <row r="17" spans="1:11" ht="24">
      <c r="A17" s="406"/>
      <c r="B17" s="407"/>
      <c r="C17" s="408" t="s">
        <v>342</v>
      </c>
      <c r="D17" s="409"/>
      <c r="E17" s="410"/>
      <c r="F17" s="411"/>
      <c r="G17" s="412"/>
      <c r="H17" s="412"/>
      <c r="I17" s="412"/>
      <c r="J17" s="412"/>
      <c r="K17" s="413"/>
    </row>
    <row r="18" spans="1:11" ht="24">
      <c r="A18" s="414"/>
      <c r="B18" s="415"/>
      <c r="C18" s="416"/>
      <c r="D18" s="417"/>
      <c r="E18" s="414"/>
      <c r="F18" s="418"/>
      <c r="G18" s="419"/>
      <c r="H18" s="420"/>
      <c r="I18" s="419"/>
      <c r="J18" s="419"/>
      <c r="K18" s="421"/>
    </row>
    <row r="19" spans="1:11" ht="24">
      <c r="A19" s="422">
        <v>1</v>
      </c>
      <c r="B19" s="423" t="s">
        <v>337</v>
      </c>
      <c r="C19" s="424"/>
      <c r="D19" s="425"/>
      <c r="E19" s="426"/>
      <c r="F19" s="401"/>
      <c r="G19" s="402"/>
      <c r="H19" s="427"/>
      <c r="I19" s="402"/>
      <c r="J19" s="402"/>
      <c r="K19" s="403"/>
    </row>
    <row r="20" spans="1:11" ht="24">
      <c r="A20" s="428">
        <v>1.1</v>
      </c>
      <c r="B20" s="540" t="s">
        <v>385</v>
      </c>
      <c r="C20" s="541"/>
      <c r="D20" s="542"/>
      <c r="E20" s="429"/>
      <c r="F20" s="430"/>
      <c r="G20" s="402"/>
      <c r="H20" s="427"/>
      <c r="I20" s="402"/>
      <c r="J20" s="402"/>
      <c r="K20" s="403"/>
    </row>
    <row r="21" spans="1:11" ht="24">
      <c r="A21" s="432"/>
      <c r="B21" s="543" t="s">
        <v>343</v>
      </c>
      <c r="C21" s="544"/>
      <c r="D21" s="542">
        <v>1</v>
      </c>
      <c r="E21" s="429" t="s">
        <v>12</v>
      </c>
      <c r="F21" s="430"/>
      <c r="G21" s="427"/>
      <c r="H21" s="427"/>
      <c r="I21" s="427"/>
      <c r="J21" s="427"/>
      <c r="K21" s="431"/>
    </row>
    <row r="22" spans="1:11" ht="24">
      <c r="A22" s="428">
        <v>1.2</v>
      </c>
      <c r="B22" s="433" t="s">
        <v>102</v>
      </c>
      <c r="C22" s="434"/>
      <c r="D22" s="435">
        <v>1</v>
      </c>
      <c r="E22" s="267" t="s">
        <v>330</v>
      </c>
      <c r="F22" s="515"/>
      <c r="G22" s="427"/>
      <c r="H22" s="427"/>
      <c r="I22" s="427"/>
      <c r="J22" s="427"/>
      <c r="K22" s="403"/>
    </row>
    <row r="23" spans="1:11" ht="24">
      <c r="A23" s="436"/>
      <c r="B23" s="437"/>
      <c r="C23" s="438"/>
      <c r="D23" s="439"/>
      <c r="E23" s="436"/>
      <c r="F23" s="440"/>
      <c r="G23" s="441"/>
      <c r="H23" s="442"/>
      <c r="I23" s="441"/>
      <c r="J23" s="441"/>
      <c r="K23" s="443"/>
    </row>
    <row r="24" spans="1:11" ht="24">
      <c r="A24" s="410"/>
      <c r="B24" s="444"/>
      <c r="C24" s="445" t="s">
        <v>344</v>
      </c>
      <c r="D24" s="446"/>
      <c r="E24" s="410"/>
      <c r="F24" s="411"/>
      <c r="G24" s="412"/>
      <c r="H24" s="447"/>
      <c r="I24" s="412"/>
      <c r="J24" s="412"/>
      <c r="K24" s="448"/>
    </row>
    <row r="25" spans="1:11" ht="24">
      <c r="A25" s="449"/>
      <c r="B25" s="415"/>
      <c r="C25" s="416"/>
      <c r="D25" s="417"/>
      <c r="E25" s="414"/>
      <c r="F25" s="418"/>
      <c r="G25" s="419"/>
      <c r="H25" s="420"/>
      <c r="I25" s="419"/>
      <c r="J25" s="419"/>
      <c r="K25" s="421"/>
    </row>
    <row r="26" spans="1:11" ht="24">
      <c r="A26" s="450">
        <v>2</v>
      </c>
      <c r="B26" s="451" t="s">
        <v>338</v>
      </c>
      <c r="C26" s="452"/>
      <c r="D26" s="425"/>
      <c r="E26" s="426"/>
      <c r="F26" s="401"/>
      <c r="G26" s="402"/>
      <c r="H26" s="427"/>
      <c r="I26" s="402"/>
      <c r="J26" s="402"/>
      <c r="K26" s="403"/>
    </row>
    <row r="27" spans="1:11" ht="24">
      <c r="A27" s="450">
        <v>2.1</v>
      </c>
      <c r="B27" s="453" t="s">
        <v>345</v>
      </c>
      <c r="C27" s="454"/>
      <c r="D27" s="425"/>
      <c r="E27" s="426"/>
      <c r="F27" s="401"/>
      <c r="G27" s="402"/>
      <c r="H27" s="427"/>
      <c r="I27" s="402"/>
      <c r="J27" s="402"/>
      <c r="K27" s="403"/>
    </row>
    <row r="28" spans="1:11" ht="24">
      <c r="A28" s="450"/>
      <c r="B28" s="453" t="s">
        <v>346</v>
      </c>
      <c r="C28" s="454"/>
      <c r="D28" s="455">
        <f>3*30</f>
        <v>90</v>
      </c>
      <c r="E28" s="456" t="s">
        <v>26</v>
      </c>
      <c r="F28" s="515"/>
      <c r="G28" s="427"/>
      <c r="H28" s="427"/>
      <c r="I28" s="427"/>
      <c r="J28" s="427"/>
      <c r="K28" s="431"/>
    </row>
    <row r="29" spans="1:11" ht="24">
      <c r="A29" s="450"/>
      <c r="B29" s="453" t="s">
        <v>347</v>
      </c>
      <c r="C29" s="454"/>
      <c r="D29" s="455">
        <f>3*30</f>
        <v>90</v>
      </c>
      <c r="E29" s="456" t="s">
        <v>26</v>
      </c>
      <c r="F29" s="515"/>
      <c r="G29" s="427"/>
      <c r="H29" s="427"/>
      <c r="I29" s="427"/>
      <c r="J29" s="427"/>
      <c r="K29" s="431"/>
    </row>
    <row r="30" spans="1:11" ht="24">
      <c r="A30" s="450">
        <v>2.2</v>
      </c>
      <c r="B30" s="457" t="s">
        <v>348</v>
      </c>
      <c r="C30" s="458"/>
      <c r="D30" s="459"/>
      <c r="E30" s="460"/>
      <c r="F30" s="427"/>
      <c r="G30" s="402"/>
      <c r="H30" s="427"/>
      <c r="I30" s="402"/>
      <c r="J30" s="402"/>
      <c r="K30" s="403"/>
    </row>
    <row r="31" spans="1:11" ht="24">
      <c r="A31" s="450"/>
      <c r="B31" s="457" t="s">
        <v>349</v>
      </c>
      <c r="C31" s="458"/>
      <c r="D31" s="545">
        <v>0</v>
      </c>
      <c r="E31" s="456" t="s">
        <v>26</v>
      </c>
      <c r="F31" s="515"/>
      <c r="G31" s="427"/>
      <c r="H31" s="427"/>
      <c r="I31" s="427"/>
      <c r="J31" s="427"/>
      <c r="K31" s="431"/>
    </row>
    <row r="32" spans="1:11" ht="24">
      <c r="A32" s="450"/>
      <c r="B32" s="457" t="s">
        <v>350</v>
      </c>
      <c r="C32" s="458"/>
      <c r="D32" s="461">
        <v>60</v>
      </c>
      <c r="E32" s="456" t="s">
        <v>26</v>
      </c>
      <c r="F32" s="515"/>
      <c r="G32" s="427"/>
      <c r="H32" s="427"/>
      <c r="I32" s="427"/>
      <c r="J32" s="427"/>
      <c r="K32" s="431"/>
    </row>
    <row r="33" spans="1:11" ht="24">
      <c r="A33" s="450"/>
      <c r="B33" s="457" t="s">
        <v>351</v>
      </c>
      <c r="C33" s="458"/>
      <c r="D33" s="461">
        <f>60*3</f>
        <v>180</v>
      </c>
      <c r="E33" s="456" t="s">
        <v>26</v>
      </c>
      <c r="F33" s="515"/>
      <c r="G33" s="427"/>
      <c r="H33" s="427"/>
      <c r="I33" s="427"/>
      <c r="J33" s="427"/>
      <c r="K33" s="431"/>
    </row>
    <row r="34" spans="1:11" ht="24">
      <c r="A34" s="450">
        <v>2.3</v>
      </c>
      <c r="B34" s="453" t="s">
        <v>352</v>
      </c>
      <c r="C34" s="454"/>
      <c r="D34" s="455">
        <v>1</v>
      </c>
      <c r="E34" s="456" t="s">
        <v>330</v>
      </c>
      <c r="F34" s="515"/>
      <c r="G34" s="427"/>
      <c r="H34" s="427"/>
      <c r="I34" s="427"/>
      <c r="J34" s="427"/>
      <c r="K34" s="403"/>
    </row>
    <row r="35" spans="1:11" ht="24">
      <c r="A35" s="436"/>
      <c r="B35" s="437"/>
      <c r="C35" s="438"/>
      <c r="D35" s="439"/>
      <c r="E35" s="436"/>
      <c r="F35" s="440"/>
      <c r="G35" s="441"/>
      <c r="H35" s="442"/>
      <c r="I35" s="441"/>
      <c r="J35" s="441"/>
      <c r="K35" s="443"/>
    </row>
    <row r="36" spans="1:11" ht="24">
      <c r="A36" s="410"/>
      <c r="B36" s="444"/>
      <c r="C36" s="445" t="s">
        <v>353</v>
      </c>
      <c r="D36" s="446"/>
      <c r="E36" s="410"/>
      <c r="F36" s="411"/>
      <c r="G36" s="412"/>
      <c r="H36" s="412"/>
      <c r="I36" s="412"/>
      <c r="J36" s="412"/>
      <c r="K36" s="448"/>
    </row>
    <row r="37" spans="1:11" ht="24">
      <c r="A37" s="414"/>
      <c r="B37" s="415"/>
      <c r="C37" s="416"/>
      <c r="D37" s="417"/>
      <c r="E37" s="414"/>
      <c r="F37" s="418"/>
      <c r="G37" s="419"/>
      <c r="H37" s="420"/>
      <c r="I37" s="419"/>
      <c r="J37" s="419"/>
      <c r="K37" s="421"/>
    </row>
    <row r="38" spans="1:11" ht="24">
      <c r="A38" s="450">
        <v>3</v>
      </c>
      <c r="B38" s="451" t="s">
        <v>339</v>
      </c>
      <c r="C38" s="452"/>
      <c r="D38" s="425"/>
      <c r="E38" s="426"/>
      <c r="F38" s="401"/>
      <c r="G38" s="402"/>
      <c r="H38" s="427"/>
      <c r="I38" s="402"/>
      <c r="J38" s="402"/>
      <c r="K38" s="403"/>
    </row>
    <row r="39" spans="1:11" ht="24">
      <c r="A39" s="450">
        <v>3.1</v>
      </c>
      <c r="B39" s="462" t="s">
        <v>354</v>
      </c>
      <c r="C39" s="463"/>
      <c r="D39" s="425"/>
      <c r="E39" s="426"/>
      <c r="F39" s="401"/>
      <c r="G39" s="402"/>
      <c r="H39" s="427"/>
      <c r="I39" s="402"/>
      <c r="J39" s="402"/>
      <c r="K39" s="403"/>
    </row>
    <row r="40" spans="1:11" ht="24">
      <c r="A40" s="450"/>
      <c r="B40" s="462" t="s">
        <v>355</v>
      </c>
      <c r="C40" s="463"/>
      <c r="D40" s="455">
        <f>(D28+D29)/3</f>
        <v>60</v>
      </c>
      <c r="E40" s="456" t="s">
        <v>26</v>
      </c>
      <c r="F40" s="430"/>
      <c r="G40" s="427"/>
      <c r="H40" s="427"/>
      <c r="I40" s="427"/>
      <c r="J40" s="427"/>
      <c r="K40" s="431"/>
    </row>
    <row r="41" spans="1:11" ht="24">
      <c r="A41" s="450">
        <v>3.2</v>
      </c>
      <c r="B41" s="464" t="s">
        <v>356</v>
      </c>
      <c r="C41" s="465"/>
      <c r="D41" s="426"/>
      <c r="E41" s="426"/>
      <c r="F41" s="402"/>
      <c r="G41" s="402"/>
      <c r="H41" s="427"/>
      <c r="I41" s="402"/>
      <c r="J41" s="402"/>
      <c r="K41" s="403"/>
    </row>
    <row r="42" spans="1:11" ht="24">
      <c r="A42" s="450"/>
      <c r="B42" s="464" t="s">
        <v>357</v>
      </c>
      <c r="C42" s="465"/>
      <c r="D42" s="461">
        <v>60</v>
      </c>
      <c r="E42" s="456" t="s">
        <v>26</v>
      </c>
      <c r="F42" s="427"/>
      <c r="G42" s="427"/>
      <c r="H42" s="427"/>
      <c r="I42" s="427"/>
      <c r="J42" s="427"/>
      <c r="K42" s="431"/>
    </row>
    <row r="43" spans="1:11" ht="24">
      <c r="A43" s="450">
        <v>3.3</v>
      </c>
      <c r="B43" s="462" t="s">
        <v>358</v>
      </c>
      <c r="C43" s="463"/>
      <c r="D43" s="455"/>
      <c r="E43" s="456"/>
      <c r="F43" s="430"/>
      <c r="G43" s="402"/>
      <c r="H43" s="427"/>
      <c r="I43" s="402"/>
      <c r="J43" s="402"/>
      <c r="K43" s="403"/>
    </row>
    <row r="44" spans="1:11" ht="24">
      <c r="A44" s="450"/>
      <c r="B44" s="462" t="s">
        <v>355</v>
      </c>
      <c r="C44" s="463"/>
      <c r="D44" s="455">
        <v>6</v>
      </c>
      <c r="E44" s="456" t="s">
        <v>26</v>
      </c>
      <c r="F44" s="430"/>
      <c r="G44" s="427"/>
      <c r="H44" s="427"/>
      <c r="I44" s="427"/>
      <c r="J44" s="427"/>
      <c r="K44" s="431"/>
    </row>
    <row r="45" spans="1:11" ht="24">
      <c r="A45" s="450">
        <v>3.4</v>
      </c>
      <c r="B45" s="462" t="s">
        <v>352</v>
      </c>
      <c r="C45" s="463"/>
      <c r="D45" s="455">
        <v>1</v>
      </c>
      <c r="E45" s="456" t="s">
        <v>330</v>
      </c>
      <c r="F45" s="515"/>
      <c r="G45" s="427"/>
      <c r="H45" s="427"/>
      <c r="I45" s="427"/>
      <c r="J45" s="427"/>
      <c r="K45" s="403"/>
    </row>
    <row r="46" spans="1:11" ht="24">
      <c r="A46" s="436"/>
      <c r="B46" s="437"/>
      <c r="C46" s="438"/>
      <c r="D46" s="439"/>
      <c r="E46" s="436"/>
      <c r="F46" s="440"/>
      <c r="G46" s="441"/>
      <c r="H46" s="442"/>
      <c r="I46" s="441"/>
      <c r="J46" s="441"/>
      <c r="K46" s="443"/>
    </row>
    <row r="47" spans="1:11" ht="24">
      <c r="A47" s="410"/>
      <c r="B47" s="444"/>
      <c r="C47" s="445" t="s">
        <v>359</v>
      </c>
      <c r="D47" s="446"/>
      <c r="E47" s="410"/>
      <c r="F47" s="411"/>
      <c r="G47" s="412"/>
      <c r="H47" s="412"/>
      <c r="I47" s="412"/>
      <c r="J47" s="412"/>
      <c r="K47" s="448"/>
    </row>
    <row r="48" spans="1:11" ht="24">
      <c r="A48" s="414"/>
      <c r="B48" s="415"/>
      <c r="C48" s="416"/>
      <c r="D48" s="417"/>
      <c r="E48" s="414"/>
      <c r="F48" s="418"/>
      <c r="G48" s="419"/>
      <c r="H48" s="420"/>
      <c r="I48" s="419"/>
      <c r="J48" s="419"/>
      <c r="K48" s="421"/>
    </row>
    <row r="49" spans="1:11" ht="24">
      <c r="A49" s="466">
        <v>4</v>
      </c>
      <c r="B49" s="452" t="s">
        <v>340</v>
      </c>
      <c r="C49" s="452"/>
      <c r="D49" s="425"/>
      <c r="E49" s="426"/>
      <c r="F49" s="401"/>
      <c r="G49" s="402"/>
      <c r="H49" s="427"/>
      <c r="I49" s="402"/>
      <c r="J49" s="402"/>
      <c r="K49" s="403"/>
    </row>
    <row r="50" spans="1:11" ht="24">
      <c r="A50" s="467">
        <v>4.1</v>
      </c>
      <c r="B50" s="463" t="s">
        <v>340</v>
      </c>
      <c r="C50" s="463"/>
      <c r="D50" s="425"/>
      <c r="E50" s="426"/>
      <c r="F50" s="401"/>
      <c r="G50" s="402"/>
      <c r="H50" s="427"/>
      <c r="I50" s="402"/>
      <c r="J50" s="402"/>
      <c r="K50" s="403"/>
    </row>
    <row r="51" spans="1:11" ht="24">
      <c r="A51" s="467"/>
      <c r="B51" s="463" t="s">
        <v>360</v>
      </c>
      <c r="C51" s="463"/>
      <c r="D51" s="455">
        <v>1</v>
      </c>
      <c r="E51" s="456" t="s">
        <v>12</v>
      </c>
      <c r="F51" s="430"/>
      <c r="G51" s="427"/>
      <c r="H51" s="427"/>
      <c r="I51" s="427"/>
      <c r="J51" s="427"/>
      <c r="K51" s="431"/>
    </row>
    <row r="52" spans="1:11" ht="24">
      <c r="A52" s="467"/>
      <c r="B52" s="463" t="s">
        <v>361</v>
      </c>
      <c r="C52" s="463"/>
      <c r="D52" s="469">
        <v>2</v>
      </c>
      <c r="E52" s="468" t="s">
        <v>12</v>
      </c>
      <c r="F52" s="430"/>
      <c r="G52" s="427"/>
      <c r="H52" s="427"/>
      <c r="I52" s="427"/>
      <c r="J52" s="427"/>
      <c r="K52" s="431"/>
    </row>
    <row r="53" spans="1:11" ht="24">
      <c r="A53" s="467">
        <v>4.2</v>
      </c>
      <c r="B53" s="470" t="s">
        <v>352</v>
      </c>
      <c r="C53" s="463"/>
      <c r="D53" s="471">
        <v>1</v>
      </c>
      <c r="E53" s="472" t="s">
        <v>330</v>
      </c>
      <c r="F53" s="515"/>
      <c r="G53" s="427"/>
      <c r="H53" s="427"/>
      <c r="I53" s="427"/>
      <c r="J53" s="427"/>
      <c r="K53" s="403"/>
    </row>
    <row r="54" spans="1:11" ht="24">
      <c r="A54" s="436"/>
      <c r="B54" s="437"/>
      <c r="C54" s="438"/>
      <c r="D54" s="439"/>
      <c r="E54" s="436"/>
      <c r="F54" s="440"/>
      <c r="G54" s="441"/>
      <c r="H54" s="442"/>
      <c r="I54" s="441"/>
      <c r="J54" s="441"/>
      <c r="K54" s="443"/>
    </row>
    <row r="55" spans="1:11" ht="24">
      <c r="A55" s="410"/>
      <c r="B55" s="444"/>
      <c r="C55" s="445" t="s">
        <v>362</v>
      </c>
      <c r="D55" s="446"/>
      <c r="E55" s="410"/>
      <c r="F55" s="411"/>
      <c r="G55" s="412"/>
      <c r="H55" s="412"/>
      <c r="I55" s="412"/>
      <c r="J55" s="412"/>
      <c r="K55" s="448"/>
    </row>
    <row r="56" spans="1:11" ht="24">
      <c r="A56" s="449"/>
      <c r="B56" s="415"/>
      <c r="C56" s="416"/>
      <c r="D56" s="417"/>
      <c r="E56" s="414"/>
      <c r="F56" s="418"/>
      <c r="G56" s="419"/>
      <c r="H56" s="420"/>
      <c r="I56" s="419"/>
      <c r="J56" s="419"/>
      <c r="K56" s="421"/>
    </row>
    <row r="57" spans="1:11" ht="24">
      <c r="A57" s="473">
        <v>5</v>
      </c>
      <c r="B57" s="452" t="s">
        <v>341</v>
      </c>
      <c r="C57" s="452"/>
      <c r="D57" s="425"/>
      <c r="E57" s="426"/>
      <c r="F57" s="401"/>
      <c r="G57" s="402"/>
      <c r="H57" s="427"/>
      <c r="I57" s="402"/>
      <c r="J57" s="402"/>
      <c r="K57" s="403"/>
    </row>
    <row r="58" spans="1:11" ht="24">
      <c r="A58" s="450">
        <v>5.1</v>
      </c>
      <c r="B58" s="474" t="s">
        <v>386</v>
      </c>
      <c r="C58" s="475"/>
      <c r="D58" s="455">
        <v>2</v>
      </c>
      <c r="E58" s="456" t="s">
        <v>12</v>
      </c>
      <c r="F58" s="430"/>
      <c r="G58" s="427"/>
      <c r="H58" s="427"/>
      <c r="I58" s="427"/>
      <c r="J58" s="427"/>
      <c r="K58" s="431"/>
    </row>
    <row r="59" spans="1:11" ht="24">
      <c r="A59" s="436"/>
      <c r="B59" s="437"/>
      <c r="C59" s="438"/>
      <c r="D59" s="439"/>
      <c r="E59" s="436"/>
      <c r="F59" s="440"/>
      <c r="G59" s="441"/>
      <c r="H59" s="442"/>
      <c r="I59" s="441"/>
      <c r="J59" s="441"/>
      <c r="K59" s="443"/>
    </row>
    <row r="60" spans="1:11" ht="24">
      <c r="A60" s="410"/>
      <c r="B60" s="444"/>
      <c r="C60" s="445" t="s">
        <v>363</v>
      </c>
      <c r="D60" s="446"/>
      <c r="E60" s="410"/>
      <c r="F60" s="411"/>
      <c r="G60" s="412"/>
      <c r="H60" s="412"/>
      <c r="I60" s="412"/>
      <c r="J60" s="412"/>
      <c r="K60" s="448"/>
    </row>
    <row r="62" spans="3:8" s="481" customFormat="1" ht="26.25">
      <c r="C62" s="482"/>
      <c r="D62" s="483"/>
      <c r="F62" s="640"/>
      <c r="G62" s="640"/>
      <c r="H62" s="640"/>
    </row>
    <row r="63" spans="1:8" s="485" customFormat="1" ht="24">
      <c r="A63" s="484"/>
      <c r="B63" s="478"/>
      <c r="F63" s="641"/>
      <c r="G63" s="641"/>
      <c r="H63" s="641"/>
    </row>
    <row r="64" spans="1:2" ht="24">
      <c r="A64" s="486"/>
      <c r="B64" s="478"/>
    </row>
    <row r="65" spans="1:2" ht="24">
      <c r="A65" s="486"/>
      <c r="B65" s="487"/>
    </row>
    <row r="66" spans="1:2" ht="24">
      <c r="A66" s="486"/>
      <c r="B66" s="476"/>
    </row>
    <row r="67" spans="1:2" ht="24">
      <c r="A67" s="486"/>
      <c r="B67" s="478"/>
    </row>
    <row r="68" spans="1:2" ht="24">
      <c r="A68" s="486"/>
      <c r="B68" s="478"/>
    </row>
    <row r="69" spans="1:13" ht="102" customHeight="1">
      <c r="A69" s="546"/>
      <c r="B69" s="632"/>
      <c r="C69" s="632"/>
      <c r="D69" s="632"/>
      <c r="E69" s="632"/>
      <c r="F69" s="632"/>
      <c r="G69" s="632"/>
      <c r="H69" s="632"/>
      <c r="I69" s="632"/>
      <c r="J69" s="632"/>
      <c r="K69" s="632"/>
      <c r="L69" s="632"/>
      <c r="M69" s="632"/>
    </row>
    <row r="70" ht="24">
      <c r="C70" s="560"/>
    </row>
  </sheetData>
  <sheetProtection/>
  <mergeCells count="14">
    <mergeCell ref="B69:M69"/>
    <mergeCell ref="F9:G9"/>
    <mergeCell ref="H9:I9"/>
    <mergeCell ref="A2:J2"/>
    <mergeCell ref="J9:J10"/>
    <mergeCell ref="K9:K10"/>
    <mergeCell ref="F62:H62"/>
    <mergeCell ref="F63:H63"/>
    <mergeCell ref="A1:K1"/>
    <mergeCell ref="J7:K7"/>
    <mergeCell ref="A9:A10"/>
    <mergeCell ref="B9:C10"/>
    <mergeCell ref="D9:D10"/>
    <mergeCell ref="E9:E10"/>
  </mergeCells>
  <printOptions/>
  <pageMargins left="0.7" right="0.7" top="0.75" bottom="0.75" header="0.3" footer="0.3"/>
  <pageSetup fitToHeight="1" fitToWidth="1" horizontalDpi="600" verticalDpi="600" orientation="portrait" paperSize="9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B1">
      <selection activeCell="M20" sqref="M20"/>
    </sheetView>
  </sheetViews>
  <sheetFormatPr defaultColWidth="9.140625" defaultRowHeight="15"/>
  <cols>
    <col min="1" max="1" width="7.28125" style="328" customWidth="1"/>
    <col min="2" max="2" width="61.421875" style="274" customWidth="1"/>
    <col min="3" max="3" width="13.28125" style="250" customWidth="1"/>
    <col min="4" max="4" width="6.8515625" style="250" customWidth="1"/>
    <col min="5" max="5" width="11.8515625" style="250" customWidth="1"/>
    <col min="6" max="6" width="12.421875" style="250" customWidth="1"/>
    <col min="7" max="7" width="11.8515625" style="250" customWidth="1"/>
    <col min="8" max="8" width="12.00390625" style="250" customWidth="1"/>
    <col min="9" max="9" width="15.28125" style="275" customWidth="1"/>
    <col min="10" max="10" width="11.421875" style="327" customWidth="1"/>
    <col min="11" max="16384" width="9.00390625" style="249" customWidth="1"/>
  </cols>
  <sheetData>
    <row r="1" spans="1:10" s="247" customFormat="1" ht="24">
      <c r="A1" s="594" t="s">
        <v>232</v>
      </c>
      <c r="B1" s="595"/>
      <c r="C1" s="595"/>
      <c r="D1" s="595"/>
      <c r="E1" s="595"/>
      <c r="F1" s="595"/>
      <c r="G1" s="595"/>
      <c r="H1" s="595"/>
      <c r="I1" s="595"/>
      <c r="J1" s="596"/>
    </row>
    <row r="2" spans="1:10" s="247" customFormat="1" ht="24">
      <c r="A2" s="363" t="s">
        <v>389</v>
      </c>
      <c r="B2" s="285"/>
      <c r="C2" s="281"/>
      <c r="D2" s="304"/>
      <c r="E2" s="304"/>
      <c r="F2" s="304"/>
      <c r="G2" s="304"/>
      <c r="H2" s="304"/>
      <c r="I2" s="304"/>
      <c r="J2" s="364" t="s">
        <v>364</v>
      </c>
    </row>
    <row r="3" spans="1:10" s="247" customFormat="1" ht="24">
      <c r="A3" s="363"/>
      <c r="B3" s="280"/>
      <c r="C3" s="281"/>
      <c r="D3" s="304"/>
      <c r="E3" s="304"/>
      <c r="F3" s="304"/>
      <c r="G3" s="304"/>
      <c r="H3" s="304"/>
      <c r="I3" s="304"/>
      <c r="J3" s="365"/>
    </row>
    <row r="4" spans="1:10" s="247" customFormat="1" ht="24">
      <c r="A4" s="363" t="s">
        <v>234</v>
      </c>
      <c r="B4" s="280"/>
      <c r="C4" s="281"/>
      <c r="D4" s="304"/>
      <c r="E4" s="304"/>
      <c r="F4" s="304"/>
      <c r="G4" s="304"/>
      <c r="H4" s="304"/>
      <c r="I4" s="304"/>
      <c r="J4" s="365"/>
    </row>
    <row r="5" spans="1:10" s="247" customFormat="1" ht="24">
      <c r="A5" s="363" t="str">
        <f>'[5]ปร6'!A5</f>
        <v>สถานที่ก่อสร้าง : 155 หมู่ 2 ต.แม่เหียะ อ.เมือง จ.เชียงใหม่</v>
      </c>
      <c r="B5" s="280"/>
      <c r="C5" s="281"/>
      <c r="D5" s="304"/>
      <c r="E5" s="304"/>
      <c r="F5" s="304"/>
      <c r="G5" s="304"/>
      <c r="H5" s="304"/>
      <c r="I5" s="304"/>
      <c r="J5" s="365"/>
    </row>
    <row r="6" spans="1:10" s="247" customFormat="1" ht="24">
      <c r="A6" s="366" t="str">
        <f>'[5]ปร.5ก'!A7</f>
        <v>ประมาณราคากลางโดย   สถาบันวิจัยและพัฒนาพลังงานนครพิงค์ มหาวิทยาลัยเชียงใหม่</v>
      </c>
      <c r="B6" s="283"/>
      <c r="C6" s="284"/>
      <c r="D6" s="304"/>
      <c r="E6" s="304"/>
      <c r="F6" s="304"/>
      <c r="G6" s="304"/>
      <c r="H6" s="304"/>
      <c r="I6" s="304"/>
      <c r="J6" s="365"/>
    </row>
    <row r="7" spans="1:10" s="245" customFormat="1" ht="24">
      <c r="A7" s="366" t="s">
        <v>247</v>
      </c>
      <c r="B7" s="283"/>
      <c r="C7" s="367"/>
      <c r="D7" s="367"/>
      <c r="E7" s="367"/>
      <c r="F7" s="286"/>
      <c r="G7" s="367"/>
      <c r="H7" s="597">
        <v>44953</v>
      </c>
      <c r="I7" s="597"/>
      <c r="J7" s="365" t="s">
        <v>173</v>
      </c>
    </row>
    <row r="8" spans="1:10" s="248" customFormat="1" ht="24.75" thickBot="1">
      <c r="A8" s="368"/>
      <c r="B8" s="280"/>
      <c r="C8" s="281"/>
      <c r="D8" s="280"/>
      <c r="E8" s="279"/>
      <c r="F8" s="281"/>
      <c r="G8" s="280"/>
      <c r="H8" s="282"/>
      <c r="I8" s="282"/>
      <c r="J8" s="364"/>
    </row>
    <row r="9" spans="1:10" s="251" customFormat="1" ht="26.25" customHeight="1">
      <c r="A9" s="598" t="s">
        <v>1</v>
      </c>
      <c r="B9" s="600" t="s">
        <v>2</v>
      </c>
      <c r="C9" s="602" t="s">
        <v>3</v>
      </c>
      <c r="D9" s="602" t="s">
        <v>4</v>
      </c>
      <c r="E9" s="604" t="s">
        <v>18</v>
      </c>
      <c r="F9" s="604"/>
      <c r="G9" s="604" t="s">
        <v>19</v>
      </c>
      <c r="H9" s="604"/>
      <c r="I9" s="605" t="s">
        <v>20</v>
      </c>
      <c r="J9" s="607" t="s">
        <v>69</v>
      </c>
    </row>
    <row r="10" spans="1:13" s="251" customFormat="1" ht="26.25" customHeight="1" thickBot="1">
      <c r="A10" s="599"/>
      <c r="B10" s="601"/>
      <c r="C10" s="603"/>
      <c r="D10" s="603"/>
      <c r="E10" s="301" t="s">
        <v>22</v>
      </c>
      <c r="F10" s="301" t="s">
        <v>23</v>
      </c>
      <c r="G10" s="301" t="s">
        <v>22</v>
      </c>
      <c r="H10" s="301" t="s">
        <v>23</v>
      </c>
      <c r="I10" s="606"/>
      <c r="J10" s="608"/>
      <c r="M10" s="251" t="s">
        <v>293</v>
      </c>
    </row>
    <row r="11" spans="1:10" ht="21" customHeight="1">
      <c r="A11" s="333">
        <v>2</v>
      </c>
      <c r="B11" s="337" t="s">
        <v>365</v>
      </c>
      <c r="C11" s="258"/>
      <c r="D11" s="258"/>
      <c r="E11" s="352"/>
      <c r="F11" s="351"/>
      <c r="G11" s="352"/>
      <c r="H11" s="351"/>
      <c r="I11" s="351"/>
      <c r="J11" s="338"/>
    </row>
    <row r="12" spans="1:10" ht="21" customHeight="1">
      <c r="A12" s="333">
        <v>2.1</v>
      </c>
      <c r="B12" s="337" t="s">
        <v>366</v>
      </c>
      <c r="C12" s="258"/>
      <c r="D12" s="258"/>
      <c r="E12" s="352"/>
      <c r="F12" s="351"/>
      <c r="G12" s="352"/>
      <c r="H12" s="351"/>
      <c r="I12" s="351"/>
      <c r="J12" s="338"/>
    </row>
    <row r="13" spans="1:10" ht="21" customHeight="1">
      <c r="A13" s="329" t="s">
        <v>367</v>
      </c>
      <c r="B13" s="339" t="s">
        <v>328</v>
      </c>
      <c r="C13" s="270">
        <v>1</v>
      </c>
      <c r="D13" s="258" t="s">
        <v>324</v>
      </c>
      <c r="E13" s="352"/>
      <c r="F13" s="351"/>
      <c r="G13" s="352"/>
      <c r="H13" s="351"/>
      <c r="I13" s="351"/>
      <c r="J13" s="338"/>
    </row>
    <row r="14" spans="1:10" ht="21" customHeight="1" thickBot="1">
      <c r="A14" s="334"/>
      <c r="B14" s="373"/>
      <c r="C14" s="374"/>
      <c r="D14" s="375"/>
      <c r="E14" s="376"/>
      <c r="F14" s="376"/>
      <c r="G14" s="376"/>
      <c r="H14" s="376"/>
      <c r="I14" s="376"/>
      <c r="J14" s="335"/>
    </row>
    <row r="15" spans="1:10" ht="21" customHeight="1" thickBot="1">
      <c r="A15" s="334"/>
      <c r="B15" s="353" t="s">
        <v>302</v>
      </c>
      <c r="C15" s="354"/>
      <c r="D15" s="355"/>
      <c r="E15" s="356"/>
      <c r="F15" s="357"/>
      <c r="G15" s="356"/>
      <c r="H15" s="357"/>
      <c r="I15" s="358"/>
      <c r="J15" s="359"/>
    </row>
    <row r="16" spans="1:10" ht="21" customHeight="1">
      <c r="A16" s="304"/>
      <c r="B16" s="348"/>
      <c r="C16" s="330"/>
      <c r="D16" s="349"/>
      <c r="E16" s="350"/>
      <c r="F16" s="302"/>
      <c r="G16" s="350"/>
      <c r="H16" s="302"/>
      <c r="I16" s="303"/>
      <c r="J16" s="331"/>
    </row>
    <row r="17" spans="1:10" ht="21" customHeight="1">
      <c r="A17" s="304"/>
      <c r="B17" s="539"/>
      <c r="C17" s="330"/>
      <c r="D17" s="349"/>
      <c r="E17" s="350"/>
      <c r="F17" s="302"/>
      <c r="G17" s="350"/>
      <c r="H17" s="302"/>
      <c r="I17" s="303"/>
      <c r="J17" s="331"/>
    </row>
    <row r="18" spans="1:10" ht="21" customHeight="1">
      <c r="A18" s="304"/>
      <c r="B18" s="539"/>
      <c r="C18" s="330"/>
      <c r="D18" s="349"/>
      <c r="E18" s="350"/>
      <c r="F18" s="302"/>
      <c r="G18" s="350"/>
      <c r="H18" s="302"/>
      <c r="I18" s="303"/>
      <c r="J18" s="331"/>
    </row>
    <row r="19" spans="1:10" ht="21" customHeight="1">
      <c r="A19" s="304"/>
      <c r="B19" s="539"/>
      <c r="C19" s="330"/>
      <c r="D19" s="349"/>
      <c r="E19" s="350"/>
      <c r="F19" s="302"/>
      <c r="G19" s="350"/>
      <c r="H19" s="302"/>
      <c r="I19" s="303"/>
      <c r="J19" s="331"/>
    </row>
    <row r="20" spans="1:10" ht="21" customHeight="1">
      <c r="A20" s="304"/>
      <c r="B20" s="539"/>
      <c r="C20" s="330"/>
      <c r="D20" s="349"/>
      <c r="E20" s="350"/>
      <c r="F20" s="302"/>
      <c r="G20" s="350"/>
      <c r="H20" s="302"/>
      <c r="I20" s="303"/>
      <c r="J20" s="331"/>
    </row>
    <row r="21" spans="1:10" ht="21" customHeight="1">
      <c r="A21" s="304"/>
      <c r="B21" s="539"/>
      <c r="C21" s="330"/>
      <c r="D21" s="349"/>
      <c r="E21" s="350"/>
      <c r="F21" s="302"/>
      <c r="G21" s="350"/>
      <c r="H21" s="302"/>
      <c r="I21" s="303"/>
      <c r="J21" s="331"/>
    </row>
    <row r="22" ht="24">
      <c r="B22" s="561"/>
    </row>
    <row r="23" ht="24">
      <c r="B23" s="561"/>
    </row>
  </sheetData>
  <sheetProtection/>
  <mergeCells count="10">
    <mergeCell ref="A1:J1"/>
    <mergeCell ref="H7:I7"/>
    <mergeCell ref="A9:A10"/>
    <mergeCell ref="B9:B10"/>
    <mergeCell ref="C9:C10"/>
    <mergeCell ref="D9:D10"/>
    <mergeCell ref="E9:F9"/>
    <mergeCell ref="G9:H9"/>
    <mergeCell ref="I9:I10"/>
    <mergeCell ref="J9:J10"/>
  </mergeCells>
  <printOptions/>
  <pageMargins left="0.7" right="0.7" top="0.75" bottom="0.75" header="0.3" footer="0.3"/>
  <pageSetup horizontalDpi="1200" verticalDpi="12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39"/>
  <sheetViews>
    <sheetView view="pageBreakPreview" zoomScale="90" zoomScaleSheetLayoutView="90" workbookViewId="0" topLeftCell="A1">
      <selection activeCell="V36" sqref="V36"/>
    </sheetView>
  </sheetViews>
  <sheetFormatPr defaultColWidth="10.421875" defaultRowHeight="15"/>
  <cols>
    <col min="1" max="1" width="14.00390625" style="310" customWidth="1"/>
    <col min="2" max="3" width="10.421875" style="310" customWidth="1"/>
    <col min="4" max="4" width="20.140625" style="310" customWidth="1"/>
    <col min="5" max="5" width="10.421875" style="310" customWidth="1"/>
    <col min="6" max="6" width="13.421875" style="310" customWidth="1"/>
    <col min="7" max="7" width="22.140625" style="310" customWidth="1"/>
    <col min="8" max="8" width="10.421875" style="310" customWidth="1"/>
    <col min="9" max="9" width="2.421875" style="310" customWidth="1"/>
    <col min="10" max="11" width="17.421875" style="310" hidden="1" customWidth="1"/>
    <col min="12" max="12" width="14.00390625" style="310" hidden="1" customWidth="1"/>
    <col min="13" max="14" width="0" style="310" hidden="1" customWidth="1"/>
    <col min="15" max="15" width="20.140625" style="310" hidden="1" customWidth="1"/>
    <col min="16" max="16" width="0" style="310" hidden="1" customWidth="1"/>
    <col min="17" max="17" width="13.421875" style="310" hidden="1" customWidth="1"/>
    <col min="18" max="18" width="22.140625" style="310" hidden="1" customWidth="1"/>
    <col min="19" max="20" width="0" style="310" hidden="1" customWidth="1"/>
    <col min="21" max="16384" width="10.421875" style="310" customWidth="1"/>
  </cols>
  <sheetData>
    <row r="1" spans="1:12" ht="24">
      <c r="A1" s="643" t="s">
        <v>249</v>
      </c>
      <c r="B1" s="643"/>
      <c r="C1" s="643"/>
      <c r="D1" s="643"/>
      <c r="E1" s="643"/>
      <c r="F1" s="643"/>
      <c r="G1" s="643"/>
      <c r="H1" s="643"/>
      <c r="I1" s="643"/>
      <c r="L1" s="310" t="s">
        <v>249</v>
      </c>
    </row>
    <row r="2" spans="1:9" ht="24">
      <c r="A2" s="311"/>
      <c r="B2" s="311"/>
      <c r="C2" s="311"/>
      <c r="D2" s="311"/>
      <c r="E2" s="311"/>
      <c r="F2" s="311"/>
      <c r="G2" s="311"/>
      <c r="H2" s="311"/>
      <c r="I2" s="311"/>
    </row>
    <row r="3" spans="1:12" ht="24">
      <c r="A3" s="312" t="s">
        <v>250</v>
      </c>
      <c r="L3" s="312" t="s">
        <v>250</v>
      </c>
    </row>
    <row r="4" ht="24"/>
    <row r="5" spans="1:19" ht="24">
      <c r="A5" s="313" t="s">
        <v>251</v>
      </c>
      <c r="B5" s="310" t="s">
        <v>252</v>
      </c>
      <c r="F5" s="310" t="s">
        <v>253</v>
      </c>
      <c r="G5" s="314" t="s">
        <v>256</v>
      </c>
      <c r="H5" s="310" t="s">
        <v>254</v>
      </c>
      <c r="L5" s="313" t="s">
        <v>251</v>
      </c>
      <c r="M5" s="310" t="s">
        <v>252</v>
      </c>
      <c r="Q5" s="310" t="s">
        <v>253</v>
      </c>
      <c r="R5" s="314" t="s">
        <v>256</v>
      </c>
      <c r="S5" s="310" t="s">
        <v>254</v>
      </c>
    </row>
    <row r="6" spans="2:19" ht="24">
      <c r="B6" s="310" t="s">
        <v>255</v>
      </c>
      <c r="F6" s="310" t="s">
        <v>253</v>
      </c>
      <c r="G6" s="314" t="s">
        <v>260</v>
      </c>
      <c r="H6" s="310" t="s">
        <v>254</v>
      </c>
      <c r="J6" s="315">
        <f>G23</f>
        <v>0</v>
      </c>
      <c r="M6" s="310" t="s">
        <v>255</v>
      </c>
      <c r="Q6" s="310" t="s">
        <v>253</v>
      </c>
      <c r="R6" s="314" t="s">
        <v>260</v>
      </c>
      <c r="S6" s="310" t="s">
        <v>254</v>
      </c>
    </row>
    <row r="7" spans="2:19" ht="24">
      <c r="B7" s="310" t="s">
        <v>257</v>
      </c>
      <c r="F7" s="310" t="s">
        <v>253</v>
      </c>
      <c r="G7" s="314" t="s">
        <v>261</v>
      </c>
      <c r="H7" s="310" t="s">
        <v>254</v>
      </c>
      <c r="J7" s="315">
        <f>G24</f>
        <v>500000</v>
      </c>
      <c r="M7" s="310" t="s">
        <v>257</v>
      </c>
      <c r="Q7" s="310" t="s">
        <v>253</v>
      </c>
      <c r="R7" s="314" t="s">
        <v>261</v>
      </c>
      <c r="S7" s="310" t="s">
        <v>254</v>
      </c>
    </row>
    <row r="8" spans="2:19" ht="24">
      <c r="B8" s="310" t="s">
        <v>258</v>
      </c>
      <c r="F8" s="310" t="s">
        <v>253</v>
      </c>
      <c r="G8" s="316" t="s">
        <v>262</v>
      </c>
      <c r="H8" s="310" t="s">
        <v>254</v>
      </c>
      <c r="J8" s="317">
        <f>G25</f>
        <v>1.3056</v>
      </c>
      <c r="M8" s="310" t="s">
        <v>258</v>
      </c>
      <c r="Q8" s="310" t="s">
        <v>253</v>
      </c>
      <c r="R8" s="316" t="s">
        <v>262</v>
      </c>
      <c r="S8" s="310" t="s">
        <v>254</v>
      </c>
    </row>
    <row r="9" spans="2:19" ht="24">
      <c r="B9" s="310" t="s">
        <v>259</v>
      </c>
      <c r="F9" s="310" t="s">
        <v>253</v>
      </c>
      <c r="G9" s="316" t="s">
        <v>263</v>
      </c>
      <c r="H9" s="310" t="s">
        <v>254</v>
      </c>
      <c r="J9" s="317">
        <f>G26</f>
        <v>1.3056</v>
      </c>
      <c r="M9" s="310" t="s">
        <v>259</v>
      </c>
      <c r="Q9" s="310" t="s">
        <v>253</v>
      </c>
      <c r="R9" s="316" t="s">
        <v>263</v>
      </c>
      <c r="S9" s="310" t="s">
        <v>254</v>
      </c>
    </row>
    <row r="10" ht="24"/>
    <row r="11" spans="2:18" ht="24">
      <c r="B11" s="310" t="s">
        <v>265</v>
      </c>
      <c r="D11" s="318" t="s">
        <v>253</v>
      </c>
      <c r="E11" s="316" t="s">
        <v>283</v>
      </c>
      <c r="F11" s="319" t="s">
        <v>287</v>
      </c>
      <c r="G11" s="319"/>
      <c r="M11" s="310" t="s">
        <v>265</v>
      </c>
      <c r="O11" s="318" t="s">
        <v>253</v>
      </c>
      <c r="P11" s="316" t="s">
        <v>283</v>
      </c>
      <c r="Q11" s="319" t="s">
        <v>287</v>
      </c>
      <c r="R11" s="319"/>
    </row>
    <row r="12" spans="7:18" ht="24">
      <c r="G12" s="310" t="s">
        <v>264</v>
      </c>
      <c r="R12" s="310" t="s">
        <v>264</v>
      </c>
    </row>
    <row r="13" ht="24"/>
    <row r="14" spans="1:19" ht="24">
      <c r="A14" s="313" t="s">
        <v>168</v>
      </c>
      <c r="B14" s="310" t="s">
        <v>266</v>
      </c>
      <c r="F14" s="310" t="s">
        <v>253</v>
      </c>
      <c r="G14" s="320">
        <f>'[3]1.2.อาคารGEN'!I96</f>
        <v>423054.7055195</v>
      </c>
      <c r="H14" s="310" t="s">
        <v>254</v>
      </c>
      <c r="J14" s="310">
        <f>'[4]ปร.5ก สาธารณูปโภค'!D18</f>
        <v>1.2545</v>
      </c>
      <c r="K14" s="321">
        <f>J14*G14</f>
        <v>530722.1280742127</v>
      </c>
      <c r="L14" s="313" t="s">
        <v>168</v>
      </c>
      <c r="M14" s="310" t="s">
        <v>266</v>
      </c>
      <c r="Q14" s="310" t="s">
        <v>253</v>
      </c>
      <c r="R14" s="320">
        <v>13165499.44</v>
      </c>
      <c r="S14" s="310" t="s">
        <v>254</v>
      </c>
    </row>
    <row r="15" spans="2:19" ht="24">
      <c r="B15" s="310" t="s">
        <v>300</v>
      </c>
      <c r="F15" s="310" t="s">
        <v>253</v>
      </c>
      <c r="G15" s="320">
        <v>0</v>
      </c>
      <c r="H15" s="310" t="s">
        <v>254</v>
      </c>
      <c r="J15" s="310">
        <f>J14</f>
        <v>1.2545</v>
      </c>
      <c r="K15" s="321">
        <f>J15*G15</f>
        <v>0</v>
      </c>
      <c r="M15" s="310" t="s">
        <v>267</v>
      </c>
      <c r="Q15" s="310" t="s">
        <v>253</v>
      </c>
      <c r="R15" s="320">
        <v>6564535.8</v>
      </c>
      <c r="S15" s="310" t="s">
        <v>254</v>
      </c>
    </row>
    <row r="16" spans="2:19" ht="24">
      <c r="B16" s="310" t="s">
        <v>268</v>
      </c>
      <c r="F16" s="310" t="s">
        <v>253</v>
      </c>
      <c r="G16" s="320">
        <v>0</v>
      </c>
      <c r="H16" s="310" t="s">
        <v>254</v>
      </c>
      <c r="J16" s="310">
        <v>1.07</v>
      </c>
      <c r="K16" s="321">
        <f>J16*G16</f>
        <v>0</v>
      </c>
      <c r="M16" s="310" t="s">
        <v>268</v>
      </c>
      <c r="Q16" s="310" t="s">
        <v>253</v>
      </c>
      <c r="R16" s="320">
        <v>46128037.38317757</v>
      </c>
      <c r="S16" s="310" t="s">
        <v>254</v>
      </c>
    </row>
    <row r="17" spans="2:19" ht="24">
      <c r="B17" s="643" t="s">
        <v>269</v>
      </c>
      <c r="C17" s="643"/>
      <c r="D17" s="643"/>
      <c r="E17" s="643"/>
      <c r="F17" s="310" t="s">
        <v>253</v>
      </c>
      <c r="G17" s="315">
        <f>SUM(G14:G16)</f>
        <v>423054.7055195</v>
      </c>
      <c r="H17" s="310" t="s">
        <v>254</v>
      </c>
      <c r="K17" s="321">
        <f>SUM(K14:K16)</f>
        <v>530722.1280742127</v>
      </c>
      <c r="M17" s="643" t="s">
        <v>269</v>
      </c>
      <c r="N17" s="643"/>
      <c r="O17" s="643"/>
      <c r="P17" s="643"/>
      <c r="Q17" s="310" t="s">
        <v>253</v>
      </c>
      <c r="R17" s="315">
        <v>65858072.62317757</v>
      </c>
      <c r="S17" s="310" t="s">
        <v>254</v>
      </c>
    </row>
    <row r="18" ht="24">
      <c r="K18" s="320">
        <f>'[4]ปร6'!$E$25</f>
        <v>73082000</v>
      </c>
    </row>
    <row r="19" spans="1:19" ht="24">
      <c r="A19" s="313" t="s">
        <v>270</v>
      </c>
      <c r="B19" s="310" t="s">
        <v>271</v>
      </c>
      <c r="D19" s="322">
        <v>0</v>
      </c>
      <c r="F19" s="310" t="s">
        <v>272</v>
      </c>
      <c r="G19" s="322">
        <v>0.05</v>
      </c>
      <c r="H19" s="310" t="s">
        <v>273</v>
      </c>
      <c r="L19" s="313" t="s">
        <v>270</v>
      </c>
      <c r="M19" s="310" t="s">
        <v>271</v>
      </c>
      <c r="O19" s="322">
        <v>0</v>
      </c>
      <c r="Q19" s="310" t="s">
        <v>272</v>
      </c>
      <c r="R19" s="322">
        <v>0.06</v>
      </c>
      <c r="S19" s="310" t="s">
        <v>273</v>
      </c>
    </row>
    <row r="20" spans="2:18" ht="24">
      <c r="B20" s="310" t="s">
        <v>274</v>
      </c>
      <c r="D20" s="322">
        <v>0</v>
      </c>
      <c r="F20" s="310" t="s">
        <v>275</v>
      </c>
      <c r="G20" s="322">
        <v>0.07</v>
      </c>
      <c r="M20" s="310" t="s">
        <v>274</v>
      </c>
      <c r="O20" s="322">
        <v>0</v>
      </c>
      <c r="Q20" s="310" t="s">
        <v>275</v>
      </c>
      <c r="R20" s="322">
        <v>0.07</v>
      </c>
    </row>
    <row r="22" spans="1:19" ht="24">
      <c r="A22" s="313" t="s">
        <v>276</v>
      </c>
      <c r="B22" s="310" t="s">
        <v>252</v>
      </c>
      <c r="E22" s="323" t="s">
        <v>277</v>
      </c>
      <c r="F22" s="310" t="s">
        <v>253</v>
      </c>
      <c r="G22" s="315">
        <f>SUM(G14:G15)</f>
        <v>423054.7055195</v>
      </c>
      <c r="H22" s="310" t="s">
        <v>254</v>
      </c>
      <c r="L22" s="313" t="s">
        <v>276</v>
      </c>
      <c r="M22" s="310" t="s">
        <v>252</v>
      </c>
      <c r="P22" s="323" t="s">
        <v>277</v>
      </c>
      <c r="Q22" s="310" t="s">
        <v>253</v>
      </c>
      <c r="R22" s="315">
        <v>19730035.24</v>
      </c>
      <c r="S22" s="310" t="s">
        <v>254</v>
      </c>
    </row>
    <row r="23" spans="2:19" ht="24">
      <c r="B23" s="310" t="s">
        <v>255</v>
      </c>
      <c r="E23" s="323" t="s">
        <v>278</v>
      </c>
      <c r="F23" s="310" t="s">
        <v>253</v>
      </c>
      <c r="G23" s="320">
        <v>0</v>
      </c>
      <c r="H23" s="310" t="s">
        <v>254</v>
      </c>
      <c r="M23" s="310" t="s">
        <v>255</v>
      </c>
      <c r="P23" s="323" t="s">
        <v>278</v>
      </c>
      <c r="Q23" s="310" t="s">
        <v>253</v>
      </c>
      <c r="R23" s="320">
        <v>15000000</v>
      </c>
      <c r="S23" s="310" t="s">
        <v>254</v>
      </c>
    </row>
    <row r="24" spans="2:31" ht="24">
      <c r="B24" s="310" t="s">
        <v>257</v>
      </c>
      <c r="E24" s="323" t="s">
        <v>279</v>
      </c>
      <c r="F24" s="310" t="s">
        <v>253</v>
      </c>
      <c r="G24" s="320">
        <v>500000</v>
      </c>
      <c r="H24" s="310" t="s">
        <v>254</v>
      </c>
      <c r="M24" s="310" t="s">
        <v>257</v>
      </c>
      <c r="P24" s="323" t="s">
        <v>279</v>
      </c>
      <c r="Q24" s="310" t="s">
        <v>253</v>
      </c>
      <c r="R24" s="320">
        <v>20000000</v>
      </c>
      <c r="S24" s="310" t="s">
        <v>254</v>
      </c>
      <c r="W24" s="642"/>
      <c r="X24" s="618"/>
      <c r="Y24" s="618"/>
      <c r="Z24" s="618"/>
      <c r="AA24" s="618"/>
      <c r="AB24" s="618"/>
      <c r="AC24" s="618"/>
      <c r="AD24" s="618"/>
      <c r="AE24" s="618"/>
    </row>
    <row r="25" spans="2:19" ht="24">
      <c r="B25" s="310" t="s">
        <v>258</v>
      </c>
      <c r="E25" s="323" t="s">
        <v>280</v>
      </c>
      <c r="F25" s="310" t="s">
        <v>253</v>
      </c>
      <c r="G25" s="324">
        <v>1.3056</v>
      </c>
      <c r="H25" s="310" t="s">
        <v>254</v>
      </c>
      <c r="M25" s="310" t="s">
        <v>258</v>
      </c>
      <c r="P25" s="323" t="s">
        <v>280</v>
      </c>
      <c r="Q25" s="310" t="s">
        <v>253</v>
      </c>
      <c r="R25" s="324">
        <v>1.2594</v>
      </c>
      <c r="S25" s="310" t="s">
        <v>254</v>
      </c>
    </row>
    <row r="26" spans="2:19" ht="24">
      <c r="B26" s="310" t="s">
        <v>259</v>
      </c>
      <c r="E26" s="323" t="s">
        <v>281</v>
      </c>
      <c r="F26" s="310" t="s">
        <v>253</v>
      </c>
      <c r="G26" s="324">
        <v>1.3056</v>
      </c>
      <c r="H26" s="310" t="s">
        <v>254</v>
      </c>
      <c r="M26" s="310" t="s">
        <v>259</v>
      </c>
      <c r="P26" s="323" t="s">
        <v>281</v>
      </c>
      <c r="Q26" s="310" t="s">
        <v>253</v>
      </c>
      <c r="R26" s="324">
        <v>1.2518</v>
      </c>
      <c r="S26" s="310" t="s">
        <v>254</v>
      </c>
    </row>
    <row r="29" spans="1:19" ht="24">
      <c r="A29" s="313" t="s">
        <v>282</v>
      </c>
      <c r="B29" s="310" t="s">
        <v>284</v>
      </c>
      <c r="D29" s="317">
        <f>G25</f>
        <v>1.3056</v>
      </c>
      <c r="E29" s="316" t="s">
        <v>285</v>
      </c>
      <c r="F29" s="319" t="str">
        <f>"("&amp;G25&amp;"-"&amp;G26&amp;")("&amp;FIXED(G22,2)&amp;"-"&amp;FIXED(G23,0)&amp;")"</f>
        <v>(1.3056-1.3056)(423,054.71-0)</v>
      </c>
      <c r="G29" s="319"/>
      <c r="H29" s="319"/>
      <c r="L29" s="313" t="s">
        <v>282</v>
      </c>
      <c r="M29" s="310" t="s">
        <v>284</v>
      </c>
      <c r="O29" s="310">
        <v>1.2518</v>
      </c>
      <c r="P29" s="316" t="s">
        <v>285</v>
      </c>
      <c r="Q29" s="319" t="s">
        <v>288</v>
      </c>
      <c r="R29" s="319"/>
      <c r="S29" s="319"/>
    </row>
    <row r="30" spans="7:18" ht="24">
      <c r="G30" s="316" t="str">
        <f>" ( "&amp;FIXED(G24,0)&amp;" - "&amp;FIXED(G23,0)&amp;" )"</f>
        <v> ( 500,000 - 0 )</v>
      </c>
      <c r="R30" s="316" t="s">
        <v>286</v>
      </c>
    </row>
    <row r="31" ht="24.75" thickBot="1"/>
    <row r="32" spans="3:15" ht="24.75" thickBot="1">
      <c r="C32" s="316" t="s">
        <v>253</v>
      </c>
      <c r="D32" s="325">
        <f>ROUND(G25-((G25-G26)*(G22-G23)/(G24-G23)),4)</f>
        <v>1.3056</v>
      </c>
      <c r="N32" s="316" t="s">
        <v>253</v>
      </c>
      <c r="O32" s="326">
        <v>1.2522</v>
      </c>
    </row>
    <row r="33" spans="1:9" s="562" customFormat="1" ht="24">
      <c r="A33" s="642"/>
      <c r="B33" s="618"/>
      <c r="C33" s="618"/>
      <c r="D33" s="618"/>
      <c r="E33" s="618"/>
      <c r="F33" s="618"/>
      <c r="G33" s="618"/>
      <c r="H33" s="618"/>
      <c r="I33" s="618"/>
    </row>
    <row r="34" spans="1:9" s="562" customFormat="1" ht="24">
      <c r="A34" s="310"/>
      <c r="B34" s="310"/>
      <c r="C34" s="310"/>
      <c r="D34" s="310"/>
      <c r="E34" s="310"/>
      <c r="F34" s="310"/>
      <c r="G34" s="310"/>
      <c r="H34" s="310"/>
      <c r="I34" s="310"/>
    </row>
    <row r="35" spans="1:9" s="562" customFormat="1" ht="24">
      <c r="A35" s="310"/>
      <c r="B35" s="310"/>
      <c r="C35" s="310"/>
      <c r="D35" s="310"/>
      <c r="E35" s="310"/>
      <c r="F35" s="310"/>
      <c r="G35" s="310"/>
      <c r="H35" s="310"/>
      <c r="I35" s="310"/>
    </row>
    <row r="36" spans="1:9" s="562" customFormat="1" ht="24">
      <c r="A36" s="310"/>
      <c r="B36" s="310"/>
      <c r="C36" s="310"/>
      <c r="D36" s="310"/>
      <c r="E36" s="310"/>
      <c r="F36" s="310"/>
      <c r="G36" s="310"/>
      <c r="H36" s="310"/>
      <c r="I36" s="310"/>
    </row>
    <row r="37" spans="1:9" s="562" customFormat="1" ht="24">
      <c r="A37" s="310"/>
      <c r="B37" s="310"/>
      <c r="C37" s="310"/>
      <c r="D37" s="310"/>
      <c r="E37" s="310"/>
      <c r="F37" s="310"/>
      <c r="G37" s="310"/>
      <c r="H37" s="310"/>
      <c r="I37" s="310"/>
    </row>
    <row r="38" spans="1:9" s="562" customFormat="1" ht="24">
      <c r="A38" s="310"/>
      <c r="B38" s="310"/>
      <c r="C38" s="310"/>
      <c r="D38" s="310"/>
      <c r="E38" s="310"/>
      <c r="F38" s="310"/>
      <c r="G38" s="310"/>
      <c r="H38" s="310"/>
      <c r="I38" s="310"/>
    </row>
    <row r="39" spans="1:9" s="562" customFormat="1" ht="24">
      <c r="A39" s="310"/>
      <c r="B39" s="310"/>
      <c r="C39" s="310"/>
      <c r="D39" s="310"/>
      <c r="E39" s="310"/>
      <c r="F39" s="310"/>
      <c r="G39" s="310"/>
      <c r="H39" s="310"/>
      <c r="I39" s="310"/>
    </row>
  </sheetData>
  <sheetProtection/>
  <mergeCells count="5">
    <mergeCell ref="W24:AE24"/>
    <mergeCell ref="A1:I1"/>
    <mergeCell ref="B17:E17"/>
    <mergeCell ref="M17:P17"/>
    <mergeCell ref="A33:I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V31"/>
  <sheetViews>
    <sheetView view="pageBreakPreview" zoomScaleSheetLayoutView="100" zoomScalePageLayoutView="0" workbookViewId="0" topLeftCell="A1">
      <pane ySplit="5" topLeftCell="A14" activePane="bottomLeft" state="frozen"/>
      <selection pane="topLeft" activeCell="I30" sqref="I30"/>
      <selection pane="bottomLeft" activeCell="I30" sqref="I30"/>
    </sheetView>
  </sheetViews>
  <sheetFormatPr defaultColWidth="9.140625" defaultRowHeight="15"/>
  <cols>
    <col min="1" max="1" width="7.28125" style="21" customWidth="1"/>
    <col min="2" max="2" width="30.57421875" style="24" customWidth="1"/>
    <col min="3" max="3" width="8.57421875" style="29" customWidth="1"/>
    <col min="4" max="4" width="8.57421875" style="5" customWidth="1"/>
    <col min="5" max="5" width="9.28125" style="5" bestFit="1" customWidth="1"/>
    <col min="6" max="6" width="12.7109375" style="5" customWidth="1"/>
    <col min="7" max="7" width="8.7109375" style="5" customWidth="1"/>
    <col min="8" max="8" width="11.57421875" style="5" bestFit="1" customWidth="1"/>
    <col min="9" max="10" width="10.57421875" style="22" customWidth="1"/>
    <col min="11" max="16384" width="9.140625" style="6" customWidth="1"/>
  </cols>
  <sheetData>
    <row r="1" spans="1:10" ht="20.25">
      <c r="A1" s="67" t="s">
        <v>62</v>
      </c>
      <c r="B1" s="76"/>
      <c r="C1" s="30"/>
      <c r="D1" s="4"/>
      <c r="E1" s="4"/>
      <c r="F1" s="4"/>
      <c r="G1" s="4"/>
      <c r="H1" s="4"/>
      <c r="I1" s="77"/>
      <c r="J1" s="77"/>
    </row>
    <row r="2" ht="20.25">
      <c r="A2" s="21" t="s">
        <v>190</v>
      </c>
    </row>
    <row r="3" ht="2.25" customHeight="1"/>
    <row r="4" spans="1:10" ht="21">
      <c r="A4" s="646" t="s">
        <v>1</v>
      </c>
      <c r="B4" s="647" t="s">
        <v>2</v>
      </c>
      <c r="C4" s="648" t="s">
        <v>3</v>
      </c>
      <c r="D4" s="649" t="s">
        <v>4</v>
      </c>
      <c r="E4" s="649" t="s">
        <v>18</v>
      </c>
      <c r="F4" s="649"/>
      <c r="G4" s="649" t="s">
        <v>19</v>
      </c>
      <c r="H4" s="649"/>
      <c r="I4" s="644" t="s">
        <v>20</v>
      </c>
      <c r="J4" s="645" t="s">
        <v>69</v>
      </c>
    </row>
    <row r="5" spans="1:10" ht="21">
      <c r="A5" s="646"/>
      <c r="B5" s="647"/>
      <c r="C5" s="648"/>
      <c r="D5" s="649"/>
      <c r="E5" s="7" t="s">
        <v>22</v>
      </c>
      <c r="F5" s="7" t="s">
        <v>23</v>
      </c>
      <c r="G5" s="7" t="s">
        <v>22</v>
      </c>
      <c r="H5" s="7" t="s">
        <v>23</v>
      </c>
      <c r="I5" s="644"/>
      <c r="J5" s="645"/>
    </row>
    <row r="6" spans="1:10" ht="21" customHeight="1">
      <c r="A6" s="63">
        <v>1</v>
      </c>
      <c r="B6" s="74" t="s">
        <v>31</v>
      </c>
      <c r="C6" s="47">
        <v>25</v>
      </c>
      <c r="D6" s="14" t="s">
        <v>70</v>
      </c>
      <c r="E6" s="13">
        <v>10</v>
      </c>
      <c r="F6" s="13">
        <f>SUM(C6*E6)</f>
        <v>250</v>
      </c>
      <c r="G6" s="13">
        <v>20</v>
      </c>
      <c r="H6" s="13">
        <f>SUM(C6*G6)</f>
        <v>500</v>
      </c>
      <c r="I6" s="60">
        <f>SUM(F6+H6)</f>
        <v>750</v>
      </c>
      <c r="J6" s="60"/>
    </row>
    <row r="7" spans="1:10" ht="21" customHeight="1">
      <c r="A7" s="63">
        <v>2</v>
      </c>
      <c r="B7" s="75" t="s">
        <v>32</v>
      </c>
      <c r="C7" s="47">
        <f>25*3.5</f>
        <v>87.5</v>
      </c>
      <c r="D7" s="14" t="s">
        <v>71</v>
      </c>
      <c r="E7" s="13">
        <v>0</v>
      </c>
      <c r="F7" s="13">
        <f>SUM(C7*E7)</f>
        <v>0</v>
      </c>
      <c r="G7" s="13">
        <v>99</v>
      </c>
      <c r="H7" s="13">
        <f>SUM(C7*G7)</f>
        <v>8662.5</v>
      </c>
      <c r="I7" s="60">
        <f>SUM(F7+H7)</f>
        <v>8662.5</v>
      </c>
      <c r="J7" s="60"/>
    </row>
    <row r="8" spans="1:21" ht="21" customHeight="1">
      <c r="A8" s="63"/>
      <c r="B8" s="75" t="s">
        <v>33</v>
      </c>
      <c r="C8" s="47">
        <v>0</v>
      </c>
      <c r="D8" s="14" t="s">
        <v>71</v>
      </c>
      <c r="E8" s="13">
        <v>0</v>
      </c>
      <c r="F8" s="13">
        <f>SUM(C8*E8)</f>
        <v>0</v>
      </c>
      <c r="G8" s="13">
        <v>0</v>
      </c>
      <c r="H8" s="13">
        <f>SUM(C8*G8)</f>
        <v>0</v>
      </c>
      <c r="I8" s="60">
        <f>SUM(F8+H8)</f>
        <v>0</v>
      </c>
      <c r="J8" s="39"/>
      <c r="M8" s="157">
        <v>14</v>
      </c>
      <c r="N8" s="158" t="s">
        <v>185</v>
      </c>
      <c r="O8" s="159">
        <v>1</v>
      </c>
      <c r="P8" s="157" t="s">
        <v>12</v>
      </c>
      <c r="Q8" s="160"/>
      <c r="R8" s="159"/>
      <c r="S8" s="161"/>
      <c r="T8" s="161"/>
      <c r="U8" s="161"/>
    </row>
    <row r="9" spans="1:21" ht="21" customHeight="1">
      <c r="A9" s="63">
        <v>3</v>
      </c>
      <c r="B9" s="75" t="s">
        <v>34</v>
      </c>
      <c r="C9" s="9"/>
      <c r="D9" s="14"/>
      <c r="E9" s="13"/>
      <c r="F9" s="13"/>
      <c r="G9" s="13"/>
      <c r="H9" s="13"/>
      <c r="I9" s="60"/>
      <c r="J9" s="60"/>
      <c r="M9" s="162"/>
      <c r="N9" s="163" t="s">
        <v>35</v>
      </c>
      <c r="O9" s="164">
        <v>15.3</v>
      </c>
      <c r="P9" s="165" t="s">
        <v>186</v>
      </c>
      <c r="Q9" s="166">
        <v>2500</v>
      </c>
      <c r="R9" s="161">
        <f aca="true" t="shared" si="0" ref="R9:R15">Q9*O9</f>
        <v>38250</v>
      </c>
      <c r="S9" s="161">
        <v>340</v>
      </c>
      <c r="T9" s="161">
        <f>O9*S9</f>
        <v>5202</v>
      </c>
      <c r="U9" s="161">
        <f>R9+T9</f>
        <v>43452</v>
      </c>
    </row>
    <row r="10" spans="1:21" ht="21" customHeight="1">
      <c r="A10" s="63"/>
      <c r="B10" s="73" t="s">
        <v>35</v>
      </c>
      <c r="C10" s="164">
        <v>15.3</v>
      </c>
      <c r="D10" s="14" t="s">
        <v>36</v>
      </c>
      <c r="E10" s="13">
        <v>1765.89</v>
      </c>
      <c r="F10" s="13">
        <f>E10*C10</f>
        <v>27018.117000000002</v>
      </c>
      <c r="G10" s="13">
        <v>391</v>
      </c>
      <c r="H10" s="13">
        <f>C10*G10</f>
        <v>5982.3</v>
      </c>
      <c r="I10" s="60">
        <f>F10+H10</f>
        <v>33000.417</v>
      </c>
      <c r="J10" s="60"/>
      <c r="M10" s="162"/>
      <c r="N10" s="163" t="s">
        <v>37</v>
      </c>
      <c r="O10" s="164">
        <v>1.96</v>
      </c>
      <c r="P10" s="165" t="s">
        <v>186</v>
      </c>
      <c r="Q10" s="166">
        <v>1800</v>
      </c>
      <c r="R10" s="161">
        <f t="shared" si="0"/>
        <v>3528</v>
      </c>
      <c r="S10" s="161">
        <v>316</v>
      </c>
      <c r="T10" s="161">
        <f aca="true" t="shared" si="1" ref="T10:T15">O10*S10</f>
        <v>619.36</v>
      </c>
      <c r="U10" s="161">
        <f>R10+T10</f>
        <v>4147.36</v>
      </c>
    </row>
    <row r="11" spans="1:21" ht="21" customHeight="1">
      <c r="A11" s="63"/>
      <c r="B11" s="73" t="s">
        <v>37</v>
      </c>
      <c r="C11" s="164">
        <v>1.96</v>
      </c>
      <c r="D11" s="14" t="s">
        <v>36</v>
      </c>
      <c r="E11" s="13">
        <v>1680.37</v>
      </c>
      <c r="F11" s="13">
        <f aca="true" t="shared" si="2" ref="F11:F23">E11*C11</f>
        <v>3293.5251999999996</v>
      </c>
      <c r="G11" s="13">
        <v>398</v>
      </c>
      <c r="H11" s="13">
        <f aca="true" t="shared" si="3" ref="H11:H23">C11*G11</f>
        <v>780.08</v>
      </c>
      <c r="I11" s="60">
        <f aca="true" t="shared" si="4" ref="I11:I23">F11+H11</f>
        <v>4073.6051999999995</v>
      </c>
      <c r="J11" s="60"/>
      <c r="M11" s="163"/>
      <c r="N11" s="163" t="s">
        <v>38</v>
      </c>
      <c r="O11" s="164">
        <v>1.96</v>
      </c>
      <c r="P11" s="165" t="s">
        <v>186</v>
      </c>
      <c r="Q11" s="166">
        <v>380</v>
      </c>
      <c r="R11" s="161">
        <f t="shared" si="0"/>
        <v>744.8</v>
      </c>
      <c r="S11" s="161">
        <v>64</v>
      </c>
      <c r="T11" s="161">
        <f t="shared" si="1"/>
        <v>125.44</v>
      </c>
      <c r="U11" s="161">
        <f aca="true" t="shared" si="5" ref="U11:U20">R11+T11</f>
        <v>870.24</v>
      </c>
    </row>
    <row r="12" spans="1:21" ht="21" customHeight="1">
      <c r="A12" s="11"/>
      <c r="B12" s="73" t="s">
        <v>38</v>
      </c>
      <c r="C12" s="164">
        <v>1.96</v>
      </c>
      <c r="D12" s="14" t="s">
        <v>36</v>
      </c>
      <c r="E12" s="13">
        <v>514.02</v>
      </c>
      <c r="F12" s="13">
        <f t="shared" si="2"/>
        <v>1007.4792</v>
      </c>
      <c r="G12" s="13">
        <v>91</v>
      </c>
      <c r="H12" s="13">
        <f t="shared" si="3"/>
        <v>178.35999999999999</v>
      </c>
      <c r="I12" s="60">
        <f t="shared" si="4"/>
        <v>1185.8392</v>
      </c>
      <c r="J12" s="60"/>
      <c r="M12" s="158"/>
      <c r="N12" s="158" t="s">
        <v>39</v>
      </c>
      <c r="O12" s="167">
        <v>6</v>
      </c>
      <c r="P12" s="165" t="s">
        <v>40</v>
      </c>
      <c r="Q12" s="161">
        <v>60</v>
      </c>
      <c r="R12" s="161">
        <f t="shared" si="0"/>
        <v>360</v>
      </c>
      <c r="S12" s="161">
        <v>18</v>
      </c>
      <c r="T12" s="161">
        <f t="shared" si="1"/>
        <v>108</v>
      </c>
      <c r="U12" s="161">
        <f t="shared" si="5"/>
        <v>468</v>
      </c>
    </row>
    <row r="13" spans="1:21" ht="21" customHeight="1">
      <c r="A13" s="11"/>
      <c r="B13" s="73" t="s">
        <v>80</v>
      </c>
      <c r="C13" s="167">
        <v>6</v>
      </c>
      <c r="D13" s="14" t="s">
        <v>40</v>
      </c>
      <c r="E13" s="13">
        <v>49</v>
      </c>
      <c r="F13" s="13">
        <f t="shared" si="2"/>
        <v>294</v>
      </c>
      <c r="G13" s="13">
        <v>9.1</v>
      </c>
      <c r="H13" s="13">
        <f t="shared" si="3"/>
        <v>54.599999999999994</v>
      </c>
      <c r="I13" s="60">
        <f t="shared" si="4"/>
        <v>348.6</v>
      </c>
      <c r="J13" s="60"/>
      <c r="M13" s="158"/>
      <c r="N13" s="158" t="s">
        <v>41</v>
      </c>
      <c r="O13" s="167">
        <v>12</v>
      </c>
      <c r="P13" s="165" t="s">
        <v>40</v>
      </c>
      <c r="Q13" s="161">
        <v>135</v>
      </c>
      <c r="R13" s="161">
        <f t="shared" si="0"/>
        <v>1620</v>
      </c>
      <c r="S13" s="161">
        <v>40</v>
      </c>
      <c r="T13" s="161">
        <f t="shared" si="1"/>
        <v>480</v>
      </c>
      <c r="U13" s="161">
        <f t="shared" si="5"/>
        <v>2100</v>
      </c>
    </row>
    <row r="14" spans="1:21" ht="21" customHeight="1">
      <c r="A14" s="11"/>
      <c r="B14" s="73" t="s">
        <v>81</v>
      </c>
      <c r="C14" s="167">
        <v>12</v>
      </c>
      <c r="D14" s="14" t="s">
        <v>40</v>
      </c>
      <c r="E14" s="13">
        <v>106</v>
      </c>
      <c r="F14" s="13">
        <f t="shared" si="2"/>
        <v>1272</v>
      </c>
      <c r="G14" s="13">
        <v>20.5</v>
      </c>
      <c r="H14" s="13">
        <f t="shared" si="3"/>
        <v>246</v>
      </c>
      <c r="I14" s="60">
        <f t="shared" si="4"/>
        <v>1518</v>
      </c>
      <c r="J14" s="60"/>
      <c r="M14" s="158"/>
      <c r="N14" s="158" t="s">
        <v>42</v>
      </c>
      <c r="O14" s="167">
        <v>114.7</v>
      </c>
      <c r="P14" s="165" t="s">
        <v>40</v>
      </c>
      <c r="Q14" s="161">
        <v>240</v>
      </c>
      <c r="R14" s="161">
        <f t="shared" si="0"/>
        <v>27528</v>
      </c>
      <c r="S14" s="161">
        <v>75</v>
      </c>
      <c r="T14" s="161">
        <f t="shared" si="1"/>
        <v>8602.5</v>
      </c>
      <c r="U14" s="161">
        <f t="shared" si="5"/>
        <v>36130.5</v>
      </c>
    </row>
    <row r="15" spans="1:21" ht="21" customHeight="1">
      <c r="A15" s="11"/>
      <c r="B15" s="73" t="s">
        <v>82</v>
      </c>
      <c r="C15" s="167">
        <v>114.7</v>
      </c>
      <c r="D15" s="14" t="s">
        <v>40</v>
      </c>
      <c r="E15" s="13">
        <v>178</v>
      </c>
      <c r="F15" s="13">
        <f t="shared" si="2"/>
        <v>20416.600000000002</v>
      </c>
      <c r="G15" s="13">
        <v>29.3</v>
      </c>
      <c r="H15" s="13">
        <f t="shared" si="3"/>
        <v>3360.71</v>
      </c>
      <c r="I15" s="60">
        <f t="shared" si="4"/>
        <v>23777.31</v>
      </c>
      <c r="J15" s="60"/>
      <c r="M15" s="163"/>
      <c r="N15" s="168" t="s">
        <v>187</v>
      </c>
      <c r="O15" s="164">
        <v>92</v>
      </c>
      <c r="P15" s="165" t="s">
        <v>188</v>
      </c>
      <c r="Q15" s="166">
        <v>550</v>
      </c>
      <c r="R15" s="161">
        <f t="shared" si="0"/>
        <v>50600</v>
      </c>
      <c r="S15" s="161">
        <v>0</v>
      </c>
      <c r="T15" s="161">
        <f t="shared" si="1"/>
        <v>0</v>
      </c>
      <c r="U15" s="161">
        <f t="shared" si="5"/>
        <v>50600</v>
      </c>
    </row>
    <row r="16" spans="1:21" ht="21" customHeight="1">
      <c r="A16" s="11"/>
      <c r="B16" s="73" t="s">
        <v>46</v>
      </c>
      <c r="C16" s="47">
        <v>35</v>
      </c>
      <c r="D16" s="14" t="s">
        <v>25</v>
      </c>
      <c r="E16" s="13">
        <v>30.37</v>
      </c>
      <c r="F16" s="13">
        <f t="shared" si="2"/>
        <v>1062.95</v>
      </c>
      <c r="G16" s="13">
        <v>0</v>
      </c>
      <c r="H16" s="13">
        <f t="shared" si="3"/>
        <v>0</v>
      </c>
      <c r="I16" s="60">
        <f t="shared" si="4"/>
        <v>1062.95</v>
      </c>
      <c r="J16" s="60"/>
      <c r="M16" s="163"/>
      <c r="N16" s="168" t="s">
        <v>44</v>
      </c>
      <c r="O16" s="164">
        <v>132</v>
      </c>
      <c r="P16" s="165" t="s">
        <v>188</v>
      </c>
      <c r="Q16" s="166">
        <v>0</v>
      </c>
      <c r="R16" s="161">
        <v>0</v>
      </c>
      <c r="S16" s="161">
        <v>160</v>
      </c>
      <c r="T16" s="161">
        <f>O16*S16</f>
        <v>21120</v>
      </c>
      <c r="U16" s="161">
        <f t="shared" si="5"/>
        <v>21120</v>
      </c>
    </row>
    <row r="17" spans="1:21" ht="21" customHeight="1">
      <c r="A17" s="11"/>
      <c r="B17" s="50" t="s">
        <v>64</v>
      </c>
      <c r="C17" s="164">
        <v>92</v>
      </c>
      <c r="D17" s="39" t="s">
        <v>43</v>
      </c>
      <c r="E17" s="13">
        <v>467</v>
      </c>
      <c r="F17" s="13">
        <f t="shared" si="2"/>
        <v>42964</v>
      </c>
      <c r="G17" s="13">
        <v>0</v>
      </c>
      <c r="H17" s="13">
        <f t="shared" si="3"/>
        <v>0</v>
      </c>
      <c r="I17" s="60">
        <f t="shared" si="4"/>
        <v>42964</v>
      </c>
      <c r="J17" s="60"/>
      <c r="M17" s="163"/>
      <c r="N17" s="163" t="s">
        <v>45</v>
      </c>
      <c r="O17" s="164">
        <v>132</v>
      </c>
      <c r="P17" s="165" t="s">
        <v>188</v>
      </c>
      <c r="Q17" s="166">
        <v>0</v>
      </c>
      <c r="R17" s="161">
        <v>0</v>
      </c>
      <c r="S17" s="161">
        <v>105</v>
      </c>
      <c r="T17" s="161">
        <f>O17*S17</f>
        <v>13860</v>
      </c>
      <c r="U17" s="161">
        <f t="shared" si="5"/>
        <v>13860</v>
      </c>
    </row>
    <row r="18" spans="1:21" ht="21" customHeight="1">
      <c r="A18" s="11"/>
      <c r="B18" s="50" t="s">
        <v>44</v>
      </c>
      <c r="C18" s="164">
        <v>132</v>
      </c>
      <c r="D18" s="39" t="s">
        <v>43</v>
      </c>
      <c r="E18" s="13">
        <v>0</v>
      </c>
      <c r="F18" s="13">
        <f t="shared" si="2"/>
        <v>0</v>
      </c>
      <c r="G18" s="13">
        <v>133</v>
      </c>
      <c r="H18" s="13">
        <f t="shared" si="3"/>
        <v>17556</v>
      </c>
      <c r="I18" s="60">
        <f t="shared" si="4"/>
        <v>17556</v>
      </c>
      <c r="J18" s="60"/>
      <c r="M18" s="158"/>
      <c r="N18" s="158" t="s">
        <v>46</v>
      </c>
      <c r="O18" s="167">
        <v>17</v>
      </c>
      <c r="P18" s="165" t="s">
        <v>25</v>
      </c>
      <c r="Q18" s="161">
        <v>43</v>
      </c>
      <c r="R18" s="161">
        <f>Q18*O18</f>
        <v>731</v>
      </c>
      <c r="S18" s="161">
        <v>5</v>
      </c>
      <c r="T18" s="161">
        <f>O18*S18</f>
        <v>85</v>
      </c>
      <c r="U18" s="161">
        <f t="shared" si="5"/>
        <v>816</v>
      </c>
    </row>
    <row r="19" spans="1:22" ht="21" customHeight="1">
      <c r="A19" s="11"/>
      <c r="B19" s="45" t="s">
        <v>45</v>
      </c>
      <c r="C19" s="164">
        <v>132</v>
      </c>
      <c r="D19" s="39" t="s">
        <v>43</v>
      </c>
      <c r="E19" s="13">
        <v>0</v>
      </c>
      <c r="F19" s="13">
        <f t="shared" si="2"/>
        <v>0</v>
      </c>
      <c r="G19" s="13">
        <v>0</v>
      </c>
      <c r="H19" s="13">
        <f t="shared" si="3"/>
        <v>0</v>
      </c>
      <c r="I19" s="60">
        <f t="shared" si="4"/>
        <v>0</v>
      </c>
      <c r="J19" s="60"/>
      <c r="M19" s="158"/>
      <c r="N19" s="158" t="s">
        <v>29</v>
      </c>
      <c r="O19" s="167">
        <v>158</v>
      </c>
      <c r="P19" s="165" t="s">
        <v>25</v>
      </c>
      <c r="Q19" s="161">
        <v>43</v>
      </c>
      <c r="R19" s="161">
        <f>Q19*O19</f>
        <v>6794</v>
      </c>
      <c r="S19" s="161">
        <v>5</v>
      </c>
      <c r="T19" s="161">
        <f>O19*S19</f>
        <v>790</v>
      </c>
      <c r="U19" s="161">
        <f t="shared" si="5"/>
        <v>7584</v>
      </c>
      <c r="V19" s="169">
        <f>SUM(U9:U19)</f>
        <v>181148.1</v>
      </c>
    </row>
    <row r="20" spans="1:22" ht="21" customHeight="1">
      <c r="A20" s="11"/>
      <c r="B20" s="51" t="s">
        <v>76</v>
      </c>
      <c r="C20" s="47">
        <f>C18*0.3</f>
        <v>39.6</v>
      </c>
      <c r="D20" s="39" t="s">
        <v>79</v>
      </c>
      <c r="E20" s="13">
        <v>467</v>
      </c>
      <c r="F20" s="13">
        <f t="shared" si="2"/>
        <v>18493.2</v>
      </c>
      <c r="G20" s="13">
        <v>0</v>
      </c>
      <c r="H20" s="13">
        <f t="shared" si="3"/>
        <v>0</v>
      </c>
      <c r="I20" s="60">
        <f t="shared" si="4"/>
        <v>18493.2</v>
      </c>
      <c r="J20" s="60"/>
      <c r="M20" s="157">
        <v>15</v>
      </c>
      <c r="N20" s="158" t="s">
        <v>189</v>
      </c>
      <c r="O20" s="159">
        <v>1</v>
      </c>
      <c r="P20" s="157" t="s">
        <v>12</v>
      </c>
      <c r="Q20" s="160">
        <v>22850</v>
      </c>
      <c r="R20" s="159">
        <f>SUM(O20*Q20)</f>
        <v>22850</v>
      </c>
      <c r="S20" s="161">
        <v>0</v>
      </c>
      <c r="T20" s="161">
        <f>O20*S20</f>
        <v>0</v>
      </c>
      <c r="U20" s="161">
        <f t="shared" si="5"/>
        <v>22850</v>
      </c>
      <c r="V20" s="6">
        <f>4*4*4</f>
        <v>64</v>
      </c>
    </row>
    <row r="21" spans="1:22" ht="21" customHeight="1">
      <c r="A21" s="11"/>
      <c r="B21" s="51" t="s">
        <v>78</v>
      </c>
      <c r="C21" s="47"/>
      <c r="D21" s="39" t="s">
        <v>47</v>
      </c>
      <c r="E21" s="13">
        <v>0</v>
      </c>
      <c r="F21" s="13">
        <f t="shared" si="2"/>
        <v>0</v>
      </c>
      <c r="G21" s="13">
        <v>0</v>
      </c>
      <c r="H21" s="13">
        <f t="shared" si="3"/>
        <v>0</v>
      </c>
      <c r="I21" s="60">
        <f t="shared" si="4"/>
        <v>0</v>
      </c>
      <c r="J21" s="60"/>
      <c r="V21" s="170">
        <f>V19/V20</f>
        <v>2830.4390625</v>
      </c>
    </row>
    <row r="22" spans="1:10" ht="21" customHeight="1">
      <c r="A22" s="11"/>
      <c r="B22" s="51" t="s">
        <v>77</v>
      </c>
      <c r="C22" s="167">
        <v>158</v>
      </c>
      <c r="D22" s="39" t="s">
        <v>25</v>
      </c>
      <c r="E22" s="13">
        <v>32.71</v>
      </c>
      <c r="F22" s="13">
        <f t="shared" si="2"/>
        <v>5168.18</v>
      </c>
      <c r="G22" s="13">
        <v>0</v>
      </c>
      <c r="H22" s="13">
        <f t="shared" si="3"/>
        <v>0</v>
      </c>
      <c r="I22" s="60">
        <f t="shared" si="4"/>
        <v>5168.18</v>
      </c>
      <c r="J22" s="60"/>
    </row>
    <row r="23" spans="1:10" ht="21" customHeight="1">
      <c r="A23" s="11"/>
      <c r="B23" s="73" t="s">
        <v>75</v>
      </c>
      <c r="C23" s="47">
        <v>25</v>
      </c>
      <c r="D23" s="14" t="s">
        <v>74</v>
      </c>
      <c r="E23" s="16"/>
      <c r="F23" s="13">
        <f t="shared" si="2"/>
        <v>0</v>
      </c>
      <c r="G23" s="16">
        <v>15</v>
      </c>
      <c r="H23" s="13">
        <f t="shared" si="3"/>
        <v>375</v>
      </c>
      <c r="I23" s="60">
        <f t="shared" si="4"/>
        <v>375</v>
      </c>
      <c r="J23" s="60"/>
    </row>
    <row r="24" spans="1:10" ht="21" customHeight="1">
      <c r="A24" s="11"/>
      <c r="B24" s="73" t="s">
        <v>73</v>
      </c>
      <c r="C24" s="47"/>
      <c r="D24" s="14" t="s">
        <v>74</v>
      </c>
      <c r="E24" s="16">
        <v>1000</v>
      </c>
      <c r="F24" s="13">
        <f>E24*C24</f>
        <v>0</v>
      </c>
      <c r="G24" s="16">
        <v>500</v>
      </c>
      <c r="H24" s="13">
        <f>C24*G24</f>
        <v>0</v>
      </c>
      <c r="I24" s="60">
        <f>F24+H24</f>
        <v>0</v>
      </c>
      <c r="J24" s="60"/>
    </row>
    <row r="25" spans="1:10" ht="21" customHeight="1">
      <c r="A25" s="11"/>
      <c r="B25" s="51"/>
      <c r="C25" s="47"/>
      <c r="D25" s="39"/>
      <c r="E25" s="13"/>
      <c r="F25" s="13"/>
      <c r="G25" s="13"/>
      <c r="H25" s="13"/>
      <c r="I25" s="60"/>
      <c r="J25" s="60"/>
    </row>
    <row r="26" spans="1:10" ht="21" customHeight="1">
      <c r="A26" s="11"/>
      <c r="B26" s="71" t="s">
        <v>30</v>
      </c>
      <c r="C26" s="16"/>
      <c r="D26" s="14"/>
      <c r="E26" s="13"/>
      <c r="F26" s="15">
        <f>SUM(F6:F25)</f>
        <v>121240.0514</v>
      </c>
      <c r="G26" s="13"/>
      <c r="H26" s="15">
        <f>SUM(H6:H25)</f>
        <v>37695.55</v>
      </c>
      <c r="I26" s="17">
        <f>SUM(I6:I25)</f>
        <v>158935.60139999999</v>
      </c>
      <c r="J26" s="17"/>
    </row>
    <row r="27" spans="1:10" ht="21" customHeight="1" thickBot="1">
      <c r="A27" s="18"/>
      <c r="B27" s="72"/>
      <c r="C27" s="27"/>
      <c r="D27" s="20"/>
      <c r="E27" s="19"/>
      <c r="F27" s="19"/>
      <c r="G27" s="19"/>
      <c r="H27" s="19"/>
      <c r="I27" s="23"/>
      <c r="J27" s="23"/>
    </row>
    <row r="28" spans="4:9" ht="21" customHeight="1" thickBot="1">
      <c r="D28" s="4"/>
      <c r="F28" s="25"/>
      <c r="I28" s="41">
        <f>(SUMPRODUCT(C$6:C26,E$6:E26)+SUMPRODUCT(C$6:C26,G$6:G26))</f>
        <v>158935.60139999999</v>
      </c>
    </row>
    <row r="29" spans="4:9" ht="21" customHeight="1">
      <c r="D29" s="4"/>
      <c r="I29" s="39" t="str">
        <f>IF(ABS(I26-I28)&lt;=1,"OK","ERROR")</f>
        <v>OK</v>
      </c>
    </row>
    <row r="30" ht="21" customHeight="1">
      <c r="D30" s="4"/>
    </row>
    <row r="31" ht="21" customHeight="1">
      <c r="D31" s="4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</sheetData>
  <sheetProtection/>
  <mergeCells count="8">
    <mergeCell ref="I4:I5"/>
    <mergeCell ref="J4:J5"/>
    <mergeCell ref="A4:A5"/>
    <mergeCell ref="B4:B5"/>
    <mergeCell ref="C4:C5"/>
    <mergeCell ref="D4:D5"/>
    <mergeCell ref="E4:F4"/>
    <mergeCell ref="G4:H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5" r:id="rId1"/>
  <headerFoot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V83"/>
  <sheetViews>
    <sheetView view="pageBreakPreview" zoomScaleSheetLayoutView="100" zoomScalePageLayoutView="0" workbookViewId="0" topLeftCell="A1">
      <pane ySplit="5" topLeftCell="A20" activePane="bottomLeft" state="frozen"/>
      <selection pane="topLeft" activeCell="I30" sqref="I30"/>
      <selection pane="bottomLeft" activeCell="I30" sqref="I30"/>
    </sheetView>
  </sheetViews>
  <sheetFormatPr defaultColWidth="9.140625" defaultRowHeight="15"/>
  <cols>
    <col min="1" max="1" width="7.28125" style="21" customWidth="1"/>
    <col min="2" max="2" width="30.57421875" style="24" customWidth="1"/>
    <col min="3" max="3" width="8.57421875" style="29" customWidth="1"/>
    <col min="4" max="4" width="8.57421875" style="5" customWidth="1"/>
    <col min="5" max="5" width="9.28125" style="5" bestFit="1" customWidth="1"/>
    <col min="6" max="6" width="12.7109375" style="5" customWidth="1"/>
    <col min="7" max="7" width="8.7109375" style="5" customWidth="1"/>
    <col min="8" max="8" width="11.57421875" style="5" bestFit="1" customWidth="1"/>
    <col min="9" max="10" width="10.57421875" style="22" customWidth="1"/>
    <col min="11" max="16384" width="9.140625" style="6" customWidth="1"/>
  </cols>
  <sheetData>
    <row r="1" spans="1:10" ht="20.25">
      <c r="A1" s="67" t="s">
        <v>62</v>
      </c>
      <c r="B1" s="76"/>
      <c r="C1" s="30"/>
      <c r="D1" s="4"/>
      <c r="E1" s="4"/>
      <c r="F1" s="4"/>
      <c r="G1" s="4"/>
      <c r="H1" s="4"/>
      <c r="I1" s="77"/>
      <c r="J1" s="77"/>
    </row>
    <row r="2" ht="20.25">
      <c r="A2" s="21" t="s">
        <v>191</v>
      </c>
    </row>
    <row r="3" ht="2.25" customHeight="1"/>
    <row r="4" spans="1:10" ht="21">
      <c r="A4" s="646" t="s">
        <v>1</v>
      </c>
      <c r="B4" s="647" t="s">
        <v>2</v>
      </c>
      <c r="C4" s="648" t="s">
        <v>3</v>
      </c>
      <c r="D4" s="649" t="s">
        <v>4</v>
      </c>
      <c r="E4" s="649" t="s">
        <v>18</v>
      </c>
      <c r="F4" s="649"/>
      <c r="G4" s="649" t="s">
        <v>19</v>
      </c>
      <c r="H4" s="649"/>
      <c r="I4" s="644" t="s">
        <v>20</v>
      </c>
      <c r="J4" s="645" t="s">
        <v>69</v>
      </c>
    </row>
    <row r="5" spans="1:10" ht="21">
      <c r="A5" s="646"/>
      <c r="B5" s="647"/>
      <c r="C5" s="648"/>
      <c r="D5" s="649"/>
      <c r="E5" s="7" t="s">
        <v>22</v>
      </c>
      <c r="F5" s="7" t="s">
        <v>23</v>
      </c>
      <c r="G5" s="7" t="s">
        <v>22</v>
      </c>
      <c r="H5" s="7" t="s">
        <v>23</v>
      </c>
      <c r="I5" s="644"/>
      <c r="J5" s="645"/>
    </row>
    <row r="6" spans="1:10" ht="21" customHeight="1">
      <c r="A6" s="63">
        <v>1</v>
      </c>
      <c r="B6" s="74" t="s">
        <v>31</v>
      </c>
      <c r="C6" s="47">
        <v>10</v>
      </c>
      <c r="D6" s="14" t="s">
        <v>70</v>
      </c>
      <c r="E6" s="13">
        <v>10</v>
      </c>
      <c r="F6" s="13">
        <f>SUM(C6*E6)</f>
        <v>100</v>
      </c>
      <c r="G6" s="13">
        <v>20</v>
      </c>
      <c r="H6" s="13">
        <f>SUM(C6*G6)</f>
        <v>200</v>
      </c>
      <c r="I6" s="60">
        <f>SUM(F6+H6)</f>
        <v>300</v>
      </c>
      <c r="J6" s="60"/>
    </row>
    <row r="7" spans="1:10" ht="21" customHeight="1">
      <c r="A7" s="63">
        <v>2</v>
      </c>
      <c r="B7" s="75" t="s">
        <v>32</v>
      </c>
      <c r="C7" s="47">
        <v>22</v>
      </c>
      <c r="D7" s="14" t="s">
        <v>71</v>
      </c>
      <c r="E7" s="13">
        <v>0</v>
      </c>
      <c r="F7" s="13">
        <f>SUM(C7*E7)</f>
        <v>0</v>
      </c>
      <c r="G7" s="13">
        <v>99</v>
      </c>
      <c r="H7" s="13">
        <f>SUM(C7*G7)</f>
        <v>2178</v>
      </c>
      <c r="I7" s="60">
        <f>SUM(F7+H7)</f>
        <v>2178</v>
      </c>
      <c r="J7" s="60"/>
    </row>
    <row r="8" spans="1:21" ht="21" customHeight="1">
      <c r="A8" s="63"/>
      <c r="B8" s="75" t="s">
        <v>33</v>
      </c>
      <c r="C8" s="47">
        <v>0</v>
      </c>
      <c r="D8" s="14" t="s">
        <v>71</v>
      </c>
      <c r="E8" s="13">
        <v>0</v>
      </c>
      <c r="F8" s="13">
        <f>SUM(C8*E8)</f>
        <v>0</v>
      </c>
      <c r="G8" s="13">
        <v>0</v>
      </c>
      <c r="H8" s="13">
        <f>SUM(C8*G8)</f>
        <v>0</v>
      </c>
      <c r="I8" s="60">
        <f>SUM(F8+H8)</f>
        <v>0</v>
      </c>
      <c r="J8" s="39"/>
      <c r="M8" s="171">
        <v>1</v>
      </c>
      <c r="N8" s="172" t="s">
        <v>192</v>
      </c>
      <c r="O8" s="173"/>
      <c r="P8" s="174"/>
      <c r="Q8" s="175"/>
      <c r="R8" s="175"/>
      <c r="S8" s="175"/>
      <c r="T8" s="175"/>
      <c r="U8" s="176"/>
    </row>
    <row r="9" spans="1:21" ht="21" customHeight="1">
      <c r="A9" s="63">
        <v>3</v>
      </c>
      <c r="B9" s="75" t="s">
        <v>34</v>
      </c>
      <c r="C9" s="9"/>
      <c r="D9" s="14"/>
      <c r="E9" s="13"/>
      <c r="F9" s="13"/>
      <c r="G9" s="13"/>
      <c r="H9" s="13"/>
      <c r="I9" s="60"/>
      <c r="J9" s="60"/>
      <c r="M9" s="177"/>
      <c r="N9" s="178" t="s">
        <v>193</v>
      </c>
      <c r="O9" s="179">
        <v>0</v>
      </c>
      <c r="P9" s="180" t="s">
        <v>194</v>
      </c>
      <c r="Q9" s="181">
        <v>0</v>
      </c>
      <c r="R9" s="182">
        <f>O9*Q9</f>
        <v>0</v>
      </c>
      <c r="S9" s="183">
        <f>'[1]CT-d'!S5</f>
        <v>0</v>
      </c>
      <c r="T9" s="182">
        <f>S9*O9</f>
        <v>0</v>
      </c>
      <c r="U9" s="184">
        <f>T9+R9</f>
        <v>0</v>
      </c>
    </row>
    <row r="10" spans="1:21" ht="21" customHeight="1">
      <c r="A10" s="63"/>
      <c r="B10" s="73" t="s">
        <v>35</v>
      </c>
      <c r="C10" s="164">
        <v>2</v>
      </c>
      <c r="D10" s="14" t="s">
        <v>36</v>
      </c>
      <c r="E10" s="13">
        <v>1765.89</v>
      </c>
      <c r="F10" s="13">
        <f>E10*C10</f>
        <v>3531.78</v>
      </c>
      <c r="G10" s="13">
        <v>391</v>
      </c>
      <c r="H10" s="13">
        <f>C10*G10</f>
        <v>782</v>
      </c>
      <c r="I10" s="60">
        <f>F10+H10</f>
        <v>4313.780000000001</v>
      </c>
      <c r="J10" s="60"/>
      <c r="M10" s="177"/>
      <c r="N10" s="178" t="s">
        <v>195</v>
      </c>
      <c r="O10" s="185">
        <v>22</v>
      </c>
      <c r="P10" s="180" t="s">
        <v>194</v>
      </c>
      <c r="Q10" s="181"/>
      <c r="R10" s="182">
        <f>O10*Q10</f>
        <v>0</v>
      </c>
      <c r="S10" s="183">
        <f>'[1]CT-d'!S6</f>
        <v>0</v>
      </c>
      <c r="T10" s="183">
        <f>S10*O10</f>
        <v>0</v>
      </c>
      <c r="U10" s="186">
        <f>T10+R10</f>
        <v>0</v>
      </c>
    </row>
    <row r="11" spans="1:21" ht="21" customHeight="1">
      <c r="A11" s="63"/>
      <c r="B11" s="73" t="s">
        <v>37</v>
      </c>
      <c r="C11" s="164">
        <v>1</v>
      </c>
      <c r="D11" s="14" t="s">
        <v>36</v>
      </c>
      <c r="E11" s="13">
        <v>1680.37</v>
      </c>
      <c r="F11" s="13">
        <f aca="true" t="shared" si="0" ref="F11:F23">E11*C11</f>
        <v>1680.37</v>
      </c>
      <c r="G11" s="13">
        <v>398</v>
      </c>
      <c r="H11" s="13">
        <f aca="true" t="shared" si="1" ref="H11:H23">C11*G11</f>
        <v>398</v>
      </c>
      <c r="I11" s="60">
        <f aca="true" t="shared" si="2" ref="I11:I23">F11+H11</f>
        <v>2078.37</v>
      </c>
      <c r="J11" s="60"/>
      <c r="M11" s="177"/>
      <c r="N11" s="178" t="s">
        <v>196</v>
      </c>
      <c r="O11" s="185">
        <v>1</v>
      </c>
      <c r="P11" s="180" t="s">
        <v>194</v>
      </c>
      <c r="Q11" s="183">
        <f>'[1]ราคาวัสดุ'!U12</f>
        <v>0</v>
      </c>
      <c r="R11" s="183">
        <f>O11*Q11</f>
        <v>0</v>
      </c>
      <c r="S11" s="183">
        <f>'[1]CT-d'!S7</f>
        <v>0</v>
      </c>
      <c r="T11" s="183">
        <f>S11*O11</f>
        <v>0</v>
      </c>
      <c r="U11" s="186">
        <f>T11+R11</f>
        <v>0</v>
      </c>
    </row>
    <row r="12" spans="1:21" ht="21" customHeight="1">
      <c r="A12" s="11"/>
      <c r="B12" s="73" t="s">
        <v>38</v>
      </c>
      <c r="C12" s="164">
        <v>1</v>
      </c>
      <c r="D12" s="14" t="s">
        <v>36</v>
      </c>
      <c r="E12" s="13">
        <v>514.02</v>
      </c>
      <c r="F12" s="13">
        <f t="shared" si="0"/>
        <v>514.02</v>
      </c>
      <c r="G12" s="13">
        <v>91</v>
      </c>
      <c r="H12" s="13">
        <f t="shared" si="1"/>
        <v>91</v>
      </c>
      <c r="I12" s="60">
        <f t="shared" si="2"/>
        <v>605.02</v>
      </c>
      <c r="J12" s="60"/>
      <c r="M12" s="177"/>
      <c r="N12" s="178"/>
      <c r="O12" s="185"/>
      <c r="P12" s="180"/>
      <c r="Q12" s="183"/>
      <c r="R12" s="183"/>
      <c r="S12" s="183"/>
      <c r="T12" s="183"/>
      <c r="U12" s="186"/>
    </row>
    <row r="13" spans="1:21" ht="21" customHeight="1">
      <c r="A13" s="11"/>
      <c r="B13" s="73" t="s">
        <v>80</v>
      </c>
      <c r="C13" s="167">
        <v>0</v>
      </c>
      <c r="D13" s="14" t="s">
        <v>40</v>
      </c>
      <c r="E13" s="13">
        <v>49</v>
      </c>
      <c r="F13" s="13">
        <f t="shared" si="0"/>
        <v>0</v>
      </c>
      <c r="G13" s="13">
        <v>9.1</v>
      </c>
      <c r="H13" s="13">
        <f t="shared" si="1"/>
        <v>0</v>
      </c>
      <c r="I13" s="60">
        <f t="shared" si="2"/>
        <v>0</v>
      </c>
      <c r="J13" s="60"/>
      <c r="M13" s="177">
        <v>2</v>
      </c>
      <c r="N13" s="187" t="s">
        <v>197</v>
      </c>
      <c r="O13" s="185"/>
      <c r="P13" s="180"/>
      <c r="Q13" s="183"/>
      <c r="R13" s="183"/>
      <c r="S13" s="183"/>
      <c r="T13" s="183"/>
      <c r="U13" s="186"/>
    </row>
    <row r="14" spans="1:21" ht="21" customHeight="1">
      <c r="A14" s="11"/>
      <c r="B14" s="73" t="s">
        <v>81</v>
      </c>
      <c r="C14" s="167">
        <v>7</v>
      </c>
      <c r="D14" s="14" t="s">
        <v>40</v>
      </c>
      <c r="E14" s="13">
        <v>106</v>
      </c>
      <c r="F14" s="13">
        <f t="shared" si="0"/>
        <v>742</v>
      </c>
      <c r="G14" s="13">
        <v>20.5</v>
      </c>
      <c r="H14" s="13">
        <f t="shared" si="1"/>
        <v>143.5</v>
      </c>
      <c r="I14" s="60">
        <f t="shared" si="2"/>
        <v>885.5</v>
      </c>
      <c r="J14" s="60"/>
      <c r="M14" s="177"/>
      <c r="N14" s="178" t="s">
        <v>198</v>
      </c>
      <c r="O14" s="179">
        <v>0</v>
      </c>
      <c r="P14" s="180" t="s">
        <v>40</v>
      </c>
      <c r="Q14" s="183">
        <f>'[1]ราคาวัสดุ'!U5</f>
        <v>0</v>
      </c>
      <c r="R14" s="182">
        <f aca="true" t="shared" si="3" ref="R14:R19">O14*Q14</f>
        <v>0</v>
      </c>
      <c r="S14" s="181">
        <v>0</v>
      </c>
      <c r="T14" s="182">
        <f aca="true" t="shared" si="4" ref="T14:T19">S14*O14</f>
        <v>0</v>
      </c>
      <c r="U14" s="184">
        <f aca="true" t="shared" si="5" ref="U14:U19">T14+R14</f>
        <v>0</v>
      </c>
    </row>
    <row r="15" spans="1:21" ht="21" customHeight="1">
      <c r="A15" s="11"/>
      <c r="B15" s="73" t="s">
        <v>82</v>
      </c>
      <c r="C15" s="167">
        <v>0</v>
      </c>
      <c r="D15" s="14" t="s">
        <v>40</v>
      </c>
      <c r="E15" s="13">
        <v>178</v>
      </c>
      <c r="F15" s="13">
        <f t="shared" si="0"/>
        <v>0</v>
      </c>
      <c r="G15" s="13">
        <v>29.3</v>
      </c>
      <c r="H15" s="13">
        <f t="shared" si="1"/>
        <v>0</v>
      </c>
      <c r="I15" s="60">
        <f t="shared" si="2"/>
        <v>0</v>
      </c>
      <c r="J15" s="60"/>
      <c r="M15" s="177"/>
      <c r="N15" s="178" t="s">
        <v>199</v>
      </c>
      <c r="O15" s="185">
        <v>7</v>
      </c>
      <c r="P15" s="180" t="s">
        <v>40</v>
      </c>
      <c r="Q15" s="183">
        <f>'[1]ราคาวัสดุ'!U6</f>
        <v>0</v>
      </c>
      <c r="R15" s="183">
        <f t="shared" si="3"/>
        <v>0</v>
      </c>
      <c r="S15" s="181">
        <v>0</v>
      </c>
      <c r="T15" s="182">
        <f t="shared" si="4"/>
        <v>0</v>
      </c>
      <c r="U15" s="186">
        <f t="shared" si="5"/>
        <v>0</v>
      </c>
    </row>
    <row r="16" spans="1:21" ht="21" customHeight="1">
      <c r="A16" s="11"/>
      <c r="B16" s="73" t="s">
        <v>46</v>
      </c>
      <c r="C16" s="47">
        <v>17</v>
      </c>
      <c r="D16" s="14" t="s">
        <v>25</v>
      </c>
      <c r="E16" s="13">
        <v>30.37</v>
      </c>
      <c r="F16" s="13">
        <f t="shared" si="0"/>
        <v>516.29</v>
      </c>
      <c r="G16" s="13">
        <v>0</v>
      </c>
      <c r="H16" s="13">
        <f t="shared" si="1"/>
        <v>0</v>
      </c>
      <c r="I16" s="60">
        <f t="shared" si="2"/>
        <v>516.29</v>
      </c>
      <c r="J16" s="60"/>
      <c r="M16" s="177"/>
      <c r="N16" s="178" t="s">
        <v>200</v>
      </c>
      <c r="O16" s="179">
        <v>0</v>
      </c>
      <c r="P16" s="180" t="s">
        <v>40</v>
      </c>
      <c r="Q16" s="183">
        <f>'[1]ราคาวัสดุ'!U7</f>
        <v>0</v>
      </c>
      <c r="R16" s="182">
        <f>O16*Q16</f>
        <v>0</v>
      </c>
      <c r="S16" s="181">
        <v>0</v>
      </c>
      <c r="T16" s="182">
        <f>S16*O16</f>
        <v>0</v>
      </c>
      <c r="U16" s="184">
        <f>T16+R16</f>
        <v>0</v>
      </c>
    </row>
    <row r="17" spans="1:21" ht="21" customHeight="1">
      <c r="A17" s="11"/>
      <c r="B17" s="50" t="s">
        <v>64</v>
      </c>
      <c r="C17" s="164">
        <v>2</v>
      </c>
      <c r="D17" s="39" t="s">
        <v>43</v>
      </c>
      <c r="E17" s="13">
        <v>467</v>
      </c>
      <c r="F17" s="13">
        <f t="shared" si="0"/>
        <v>934</v>
      </c>
      <c r="G17" s="13">
        <v>0</v>
      </c>
      <c r="H17" s="13">
        <f t="shared" si="1"/>
        <v>0</v>
      </c>
      <c r="I17" s="60">
        <f t="shared" si="2"/>
        <v>934</v>
      </c>
      <c r="J17" s="60"/>
      <c r="M17" s="177"/>
      <c r="N17" s="178" t="s">
        <v>201</v>
      </c>
      <c r="O17" s="179">
        <v>0</v>
      </c>
      <c r="P17" s="180" t="s">
        <v>40</v>
      </c>
      <c r="Q17" s="183">
        <f>'[1]ราคาวัสดุ'!U8</f>
        <v>0</v>
      </c>
      <c r="R17" s="182">
        <f t="shared" si="3"/>
        <v>0</v>
      </c>
      <c r="S17" s="181">
        <v>0</v>
      </c>
      <c r="T17" s="182">
        <f t="shared" si="4"/>
        <v>0</v>
      </c>
      <c r="U17" s="184">
        <f t="shared" si="5"/>
        <v>0</v>
      </c>
    </row>
    <row r="18" spans="1:21" ht="21" customHeight="1">
      <c r="A18" s="11"/>
      <c r="B18" s="50" t="s">
        <v>44</v>
      </c>
      <c r="C18" s="164">
        <v>2</v>
      </c>
      <c r="D18" s="39" t="s">
        <v>43</v>
      </c>
      <c r="E18" s="13">
        <v>0</v>
      </c>
      <c r="F18" s="13">
        <f t="shared" si="0"/>
        <v>0</v>
      </c>
      <c r="G18" s="13">
        <v>133</v>
      </c>
      <c r="H18" s="13">
        <f t="shared" si="1"/>
        <v>266</v>
      </c>
      <c r="I18" s="60">
        <f t="shared" si="2"/>
        <v>266</v>
      </c>
      <c r="J18" s="60"/>
      <c r="M18" s="177"/>
      <c r="N18" s="178" t="s">
        <v>202</v>
      </c>
      <c r="O18" s="185">
        <v>35</v>
      </c>
      <c r="P18" s="180" t="s">
        <v>25</v>
      </c>
      <c r="Q18" s="181">
        <v>0</v>
      </c>
      <c r="R18" s="182">
        <f t="shared" si="3"/>
        <v>0</v>
      </c>
      <c r="S18" s="183">
        <v>3</v>
      </c>
      <c r="T18" s="183">
        <f t="shared" si="4"/>
        <v>105</v>
      </c>
      <c r="U18" s="186">
        <f t="shared" si="5"/>
        <v>105</v>
      </c>
    </row>
    <row r="19" spans="1:22" ht="21" customHeight="1">
      <c r="A19" s="11"/>
      <c r="B19" s="45" t="s">
        <v>45</v>
      </c>
      <c r="C19" s="164">
        <v>2</v>
      </c>
      <c r="D19" s="39" t="s">
        <v>43</v>
      </c>
      <c r="E19" s="13">
        <v>0</v>
      </c>
      <c r="F19" s="13">
        <f t="shared" si="0"/>
        <v>0</v>
      </c>
      <c r="G19" s="13">
        <v>0</v>
      </c>
      <c r="H19" s="13">
        <f t="shared" si="1"/>
        <v>0</v>
      </c>
      <c r="I19" s="60">
        <f t="shared" si="2"/>
        <v>0</v>
      </c>
      <c r="J19" s="60"/>
      <c r="M19" s="177"/>
      <c r="N19" s="178" t="s">
        <v>203</v>
      </c>
      <c r="O19" s="185">
        <v>2</v>
      </c>
      <c r="P19" s="180" t="s">
        <v>25</v>
      </c>
      <c r="Q19" s="183">
        <f>'[1]CT-d'!Q14</f>
        <v>0</v>
      </c>
      <c r="R19" s="183">
        <f t="shared" si="3"/>
        <v>0</v>
      </c>
      <c r="S19" s="181">
        <v>0</v>
      </c>
      <c r="T19" s="182">
        <f t="shared" si="4"/>
        <v>0</v>
      </c>
      <c r="U19" s="186">
        <f t="shared" si="5"/>
        <v>0</v>
      </c>
      <c r="V19" s="169">
        <f>SUM(U9:U19)</f>
        <v>105</v>
      </c>
    </row>
    <row r="20" spans="1:22" ht="21" customHeight="1">
      <c r="A20" s="11"/>
      <c r="B20" s="51" t="s">
        <v>76</v>
      </c>
      <c r="C20" s="47">
        <f>C18*0.3</f>
        <v>0.6</v>
      </c>
      <c r="D20" s="39" t="s">
        <v>79</v>
      </c>
      <c r="E20" s="13">
        <v>467</v>
      </c>
      <c r="F20" s="13">
        <f t="shared" si="0"/>
        <v>280.2</v>
      </c>
      <c r="G20" s="13">
        <v>0</v>
      </c>
      <c r="H20" s="13">
        <f t="shared" si="1"/>
        <v>0</v>
      </c>
      <c r="I20" s="60">
        <f t="shared" si="2"/>
        <v>280.2</v>
      </c>
      <c r="J20" s="60"/>
      <c r="M20" s="177"/>
      <c r="N20" s="178"/>
      <c r="O20" s="185"/>
      <c r="P20" s="185"/>
      <c r="Q20" s="183"/>
      <c r="R20" s="183"/>
      <c r="S20" s="183"/>
      <c r="T20" s="183"/>
      <c r="U20" s="186"/>
      <c r="V20" s="6">
        <f>4*4*4</f>
        <v>64</v>
      </c>
    </row>
    <row r="21" spans="1:22" ht="21" customHeight="1">
      <c r="A21" s="11"/>
      <c r="B21" s="51" t="s">
        <v>78</v>
      </c>
      <c r="C21" s="47"/>
      <c r="D21" s="39" t="s">
        <v>47</v>
      </c>
      <c r="E21" s="13">
        <v>0</v>
      </c>
      <c r="F21" s="13">
        <f t="shared" si="0"/>
        <v>0</v>
      </c>
      <c r="G21" s="13">
        <v>0</v>
      </c>
      <c r="H21" s="13">
        <f t="shared" si="1"/>
        <v>0</v>
      </c>
      <c r="I21" s="60">
        <f t="shared" si="2"/>
        <v>0</v>
      </c>
      <c r="J21" s="60"/>
      <c r="M21" s="177">
        <v>3</v>
      </c>
      <c r="N21" s="187" t="s">
        <v>204</v>
      </c>
      <c r="O21" s="185"/>
      <c r="P21" s="188"/>
      <c r="Q21" s="189"/>
      <c r="R21" s="183"/>
      <c r="S21" s="183"/>
      <c r="T21" s="190"/>
      <c r="U21" s="191"/>
      <c r="V21" s="170">
        <f>V19/V20</f>
        <v>1.640625</v>
      </c>
    </row>
    <row r="22" spans="1:21" ht="21" customHeight="1">
      <c r="A22" s="11"/>
      <c r="B22" s="51" t="s">
        <v>77</v>
      </c>
      <c r="C22" s="167">
        <v>1</v>
      </c>
      <c r="D22" s="39" t="s">
        <v>25</v>
      </c>
      <c r="E22" s="13">
        <v>32.71</v>
      </c>
      <c r="F22" s="13">
        <f t="shared" si="0"/>
        <v>32.71</v>
      </c>
      <c r="G22" s="13">
        <v>0</v>
      </c>
      <c r="H22" s="13">
        <f t="shared" si="1"/>
        <v>0</v>
      </c>
      <c r="I22" s="60">
        <f t="shared" si="2"/>
        <v>32.71</v>
      </c>
      <c r="J22" s="60"/>
      <c r="M22" s="177"/>
      <c r="N22" s="178" t="s">
        <v>205</v>
      </c>
      <c r="O22" s="185">
        <v>0.5</v>
      </c>
      <c r="P22" s="180" t="s">
        <v>194</v>
      </c>
      <c r="Q22" s="183">
        <f>'[1]CT-d'!Q17</f>
        <v>0</v>
      </c>
      <c r="R22" s="183">
        <f>O22*Q22</f>
        <v>0</v>
      </c>
      <c r="S22" s="183">
        <v>200</v>
      </c>
      <c r="T22" s="183">
        <f>S22*O22</f>
        <v>100</v>
      </c>
      <c r="U22" s="186">
        <f>T22+R22</f>
        <v>100</v>
      </c>
    </row>
    <row r="23" spans="1:21" ht="21" customHeight="1">
      <c r="A23" s="11"/>
      <c r="B23" s="73" t="s">
        <v>75</v>
      </c>
      <c r="C23" s="47">
        <v>10</v>
      </c>
      <c r="D23" s="14" t="s">
        <v>74</v>
      </c>
      <c r="E23" s="16"/>
      <c r="F23" s="13">
        <f t="shared" si="0"/>
        <v>0</v>
      </c>
      <c r="G23" s="16">
        <v>15</v>
      </c>
      <c r="H23" s="13">
        <f t="shared" si="1"/>
        <v>150</v>
      </c>
      <c r="I23" s="60">
        <f t="shared" si="2"/>
        <v>150</v>
      </c>
      <c r="J23" s="60"/>
      <c r="M23" s="177"/>
      <c r="N23" s="178" t="s">
        <v>206</v>
      </c>
      <c r="O23" s="185">
        <v>1.5</v>
      </c>
      <c r="P23" s="180" t="s">
        <v>194</v>
      </c>
      <c r="Q23" s="183">
        <f>'[1]CT-d'!Q18</f>
        <v>0</v>
      </c>
      <c r="R23" s="183">
        <f>O23*Q23</f>
        <v>0</v>
      </c>
      <c r="S23" s="183">
        <v>250</v>
      </c>
      <c r="T23" s="183">
        <f>S23*O23</f>
        <v>375</v>
      </c>
      <c r="U23" s="186">
        <f>T23+R23</f>
        <v>375</v>
      </c>
    </row>
    <row r="24" spans="1:21" ht="21" customHeight="1">
      <c r="A24" s="11"/>
      <c r="B24" s="73" t="s">
        <v>217</v>
      </c>
      <c r="C24" s="47">
        <v>10</v>
      </c>
      <c r="D24" s="14" t="s">
        <v>47</v>
      </c>
      <c r="E24" s="16">
        <v>200</v>
      </c>
      <c r="F24" s="13">
        <f>E24*C24</f>
        <v>2000</v>
      </c>
      <c r="G24" s="16">
        <v>100</v>
      </c>
      <c r="H24" s="13">
        <f>C24*G24</f>
        <v>1000</v>
      </c>
      <c r="I24" s="60">
        <f>F24+H24</f>
        <v>3000</v>
      </c>
      <c r="J24" s="60"/>
      <c r="M24" s="177"/>
      <c r="N24" s="178"/>
      <c r="O24" s="185"/>
      <c r="P24" s="180"/>
      <c r="Q24" s="183"/>
      <c r="R24" s="183">
        <f>O24*Q24</f>
        <v>0</v>
      </c>
      <c r="S24" s="183"/>
      <c r="T24" s="183">
        <f>S24*O24</f>
        <v>0</v>
      </c>
      <c r="U24" s="186">
        <f>T24+R24</f>
        <v>0</v>
      </c>
    </row>
    <row r="25" spans="1:21" ht="21" customHeight="1">
      <c r="A25" s="11"/>
      <c r="B25" s="73" t="s">
        <v>212</v>
      </c>
      <c r="C25" s="47">
        <v>4</v>
      </c>
      <c r="D25" s="14" t="s">
        <v>48</v>
      </c>
      <c r="E25" s="16">
        <v>300</v>
      </c>
      <c r="F25" s="13">
        <f>E25*C25</f>
        <v>1200</v>
      </c>
      <c r="G25" s="16">
        <v>100</v>
      </c>
      <c r="H25" s="13">
        <f>C25*G25</f>
        <v>400</v>
      </c>
      <c r="I25" s="60">
        <f>F25+H25</f>
        <v>1600</v>
      </c>
      <c r="J25" s="60"/>
      <c r="M25" s="177"/>
      <c r="N25" s="178"/>
      <c r="O25" s="185"/>
      <c r="P25" s="180"/>
      <c r="Q25" s="183"/>
      <c r="R25" s="183">
        <f>O25*Q25</f>
        <v>0</v>
      </c>
      <c r="S25" s="183"/>
      <c r="T25" s="183">
        <f>S25*O25</f>
        <v>0</v>
      </c>
      <c r="U25" s="186">
        <f>T25+R25</f>
        <v>0</v>
      </c>
    </row>
    <row r="26" spans="1:21" ht="21" customHeight="1">
      <c r="A26" s="11"/>
      <c r="B26" s="73" t="s">
        <v>213</v>
      </c>
      <c r="C26" s="47">
        <v>4</v>
      </c>
      <c r="D26" s="14" t="s">
        <v>48</v>
      </c>
      <c r="E26" s="16">
        <v>1260</v>
      </c>
      <c r="F26" s="13">
        <f>E26*C26</f>
        <v>5040</v>
      </c>
      <c r="G26" s="16">
        <v>200</v>
      </c>
      <c r="H26" s="13">
        <f>C26*G26</f>
        <v>800</v>
      </c>
      <c r="I26" s="60">
        <f>F26+H26</f>
        <v>5840</v>
      </c>
      <c r="J26" s="60"/>
      <c r="M26" s="177"/>
      <c r="N26" s="178"/>
      <c r="O26" s="185"/>
      <c r="P26" s="180"/>
      <c r="Q26" s="183"/>
      <c r="R26" s="183"/>
      <c r="S26" s="183"/>
      <c r="T26" s="183"/>
      <c r="U26" s="186"/>
    </row>
    <row r="27" spans="1:21" ht="21" customHeight="1">
      <c r="A27" s="11"/>
      <c r="B27" s="51"/>
      <c r="C27" s="47"/>
      <c r="D27" s="39"/>
      <c r="E27" s="13"/>
      <c r="F27" s="13"/>
      <c r="G27" s="13"/>
      <c r="H27" s="13"/>
      <c r="I27" s="60"/>
      <c r="J27" s="60"/>
      <c r="M27" s="177">
        <v>4</v>
      </c>
      <c r="N27" s="187" t="s">
        <v>207</v>
      </c>
      <c r="O27" s="185"/>
      <c r="P27" s="188"/>
      <c r="Q27" s="183"/>
      <c r="R27" s="183"/>
      <c r="S27" s="183"/>
      <c r="T27" s="183"/>
      <c r="U27" s="186"/>
    </row>
    <row r="28" spans="1:21" ht="21" customHeight="1">
      <c r="A28" s="11"/>
      <c r="B28" s="71" t="s">
        <v>30</v>
      </c>
      <c r="C28" s="16"/>
      <c r="D28" s="14"/>
      <c r="E28" s="13"/>
      <c r="F28" s="15">
        <f>SUM(F6:F27)</f>
        <v>16571.37</v>
      </c>
      <c r="G28" s="13"/>
      <c r="H28" s="15">
        <f>SUM(H6:H27)</f>
        <v>6408.5</v>
      </c>
      <c r="I28" s="17">
        <f>SUM(I6:I27)</f>
        <v>22979.870000000003</v>
      </c>
      <c r="J28" s="17"/>
      <c r="M28" s="177"/>
      <c r="N28" s="178" t="s">
        <v>28</v>
      </c>
      <c r="O28" s="185">
        <v>2</v>
      </c>
      <c r="P28" s="180" t="s">
        <v>208</v>
      </c>
      <c r="Q28" s="183">
        <f>'[1]CT-d'!Q21</f>
        <v>0</v>
      </c>
      <c r="R28" s="183">
        <f>O28*Q28</f>
        <v>0</v>
      </c>
      <c r="S28" s="183">
        <v>80</v>
      </c>
      <c r="T28" s="183">
        <f>S28*O28</f>
        <v>160</v>
      </c>
      <c r="U28" s="186">
        <f>T28+R28</f>
        <v>160</v>
      </c>
    </row>
    <row r="29" spans="1:21" ht="21" customHeight="1" thickBot="1">
      <c r="A29" s="18"/>
      <c r="B29" s="72"/>
      <c r="C29" s="27"/>
      <c r="D29" s="20"/>
      <c r="E29" s="19"/>
      <c r="F29" s="19"/>
      <c r="G29" s="19"/>
      <c r="H29" s="19"/>
      <c r="I29" s="23"/>
      <c r="J29" s="23"/>
      <c r="M29" s="177"/>
      <c r="N29" s="178" t="s">
        <v>29</v>
      </c>
      <c r="O29" s="185">
        <v>1</v>
      </c>
      <c r="P29" s="180" t="s">
        <v>209</v>
      </c>
      <c r="Q29" s="183">
        <f>'[1]CT-d'!Q22</f>
        <v>0</v>
      </c>
      <c r="R29" s="183">
        <f>O29*Q29</f>
        <v>0</v>
      </c>
      <c r="S29" s="181">
        <v>0</v>
      </c>
      <c r="T29" s="182">
        <f>S29*O29</f>
        <v>0</v>
      </c>
      <c r="U29" s="186">
        <f>T29+R29</f>
        <v>0</v>
      </c>
    </row>
    <row r="30" spans="4:21" ht="21" customHeight="1" thickBot="1">
      <c r="D30" s="4"/>
      <c r="F30" s="25"/>
      <c r="I30" s="41">
        <f>(SUMPRODUCT(C$6:C28,E$6:E28)+SUMPRODUCT(C$6:C28,G$6:G28))</f>
        <v>22979.87</v>
      </c>
      <c r="M30" s="177"/>
      <c r="N30" s="178"/>
      <c r="O30" s="185"/>
      <c r="P30" s="188"/>
      <c r="Q30" s="183"/>
      <c r="R30" s="183">
        <f>O30*Q30</f>
        <v>0</v>
      </c>
      <c r="S30" s="183"/>
      <c r="T30" s="183">
        <f>S30*O30</f>
        <v>0</v>
      </c>
      <c r="U30" s="186">
        <f>T30+R30</f>
        <v>0</v>
      </c>
    </row>
    <row r="31" spans="4:21" ht="21" customHeight="1">
      <c r="D31" s="4"/>
      <c r="I31" s="39" t="str">
        <f>IF(ABS(I28-I30)&lt;=1,"OK","ERROR")</f>
        <v>OK</v>
      </c>
      <c r="M31" s="177">
        <v>5</v>
      </c>
      <c r="N31" s="187" t="s">
        <v>210</v>
      </c>
      <c r="O31" s="185"/>
      <c r="P31" s="188"/>
      <c r="Q31" s="183"/>
      <c r="R31" s="183"/>
      <c r="S31" s="183"/>
      <c r="T31" s="183"/>
      <c r="U31" s="186"/>
    </row>
    <row r="32" spans="4:21" ht="21" customHeight="1">
      <c r="D32" s="4"/>
      <c r="M32" s="177"/>
      <c r="N32" s="178" t="s">
        <v>211</v>
      </c>
      <c r="O32" s="185"/>
      <c r="P32" s="188"/>
      <c r="Q32" s="183"/>
      <c r="R32" s="183"/>
      <c r="S32" s="183"/>
      <c r="T32" s="183"/>
      <c r="U32" s="186"/>
    </row>
    <row r="33" spans="4:21" ht="21" customHeight="1">
      <c r="D33" s="4"/>
      <c r="M33" s="177"/>
      <c r="N33" s="178" t="s">
        <v>212</v>
      </c>
      <c r="O33" s="185">
        <v>4</v>
      </c>
      <c r="P33" s="180" t="s">
        <v>48</v>
      </c>
      <c r="Q33" s="183">
        <f>'[1]ราคาวัสดุ'!U33</f>
        <v>0</v>
      </c>
      <c r="R33" s="183">
        <f>O33*Q33</f>
        <v>0</v>
      </c>
      <c r="S33" s="183">
        <v>50</v>
      </c>
      <c r="T33" s="183">
        <f>S33*O33</f>
        <v>200</v>
      </c>
      <c r="U33" s="186">
        <f>T33+R33</f>
        <v>200</v>
      </c>
    </row>
    <row r="34" spans="13:21" ht="21" customHeight="1">
      <c r="M34" s="177"/>
      <c r="N34" s="178" t="s">
        <v>213</v>
      </c>
      <c r="O34" s="192">
        <v>4</v>
      </c>
      <c r="P34" s="193" t="s">
        <v>48</v>
      </c>
      <c r="Q34" s="183">
        <f>'[1]ราคาวัสดุ'!U22</f>
        <v>0</v>
      </c>
      <c r="R34" s="183">
        <f>O34*Q34</f>
        <v>0</v>
      </c>
      <c r="S34" s="183">
        <v>200</v>
      </c>
      <c r="T34" s="183">
        <f>S34*O34</f>
        <v>800</v>
      </c>
      <c r="U34" s="186">
        <f>T34+R34</f>
        <v>800</v>
      </c>
    </row>
    <row r="35" spans="2:22" s="21" customFormat="1" ht="21" customHeight="1">
      <c r="B35" s="24"/>
      <c r="C35" s="29"/>
      <c r="D35" s="5"/>
      <c r="E35" s="5"/>
      <c r="F35" s="5"/>
      <c r="G35" s="5"/>
      <c r="H35" s="5"/>
      <c r="I35" s="22"/>
      <c r="J35" s="22"/>
      <c r="K35" s="6"/>
      <c r="L35" s="6"/>
      <c r="M35" s="177"/>
      <c r="N35" s="178" t="s">
        <v>214</v>
      </c>
      <c r="O35" s="192">
        <v>1</v>
      </c>
      <c r="P35" s="193" t="s">
        <v>215</v>
      </c>
      <c r="Q35" s="183">
        <v>1000</v>
      </c>
      <c r="R35" s="183">
        <f>O35*Q35</f>
        <v>1000</v>
      </c>
      <c r="S35" s="181">
        <v>0</v>
      </c>
      <c r="T35" s="182">
        <f>S35*O35</f>
        <v>0</v>
      </c>
      <c r="U35" s="186">
        <f>T35+R35</f>
        <v>1000</v>
      </c>
      <c r="V35" s="6"/>
    </row>
    <row r="36" spans="2:22" s="21" customFormat="1" ht="21" customHeight="1">
      <c r="B36" s="24"/>
      <c r="C36" s="29"/>
      <c r="D36" s="5"/>
      <c r="E36" s="5"/>
      <c r="F36" s="5"/>
      <c r="G36" s="5"/>
      <c r="H36" s="5"/>
      <c r="I36" s="22"/>
      <c r="J36" s="22"/>
      <c r="K36" s="6"/>
      <c r="L36" s="6"/>
      <c r="M36" s="177"/>
      <c r="N36" s="178"/>
      <c r="O36" s="192"/>
      <c r="P36" s="193"/>
      <c r="Q36" s="183"/>
      <c r="R36" s="183"/>
      <c r="S36" s="181"/>
      <c r="T36" s="182"/>
      <c r="U36" s="186"/>
      <c r="V36" s="6"/>
    </row>
    <row r="37" spans="2:22" s="21" customFormat="1" ht="21" customHeight="1">
      <c r="B37" s="24"/>
      <c r="C37" s="29"/>
      <c r="D37" s="5"/>
      <c r="E37" s="5"/>
      <c r="F37" s="5"/>
      <c r="G37" s="5"/>
      <c r="H37" s="5"/>
      <c r="I37" s="22"/>
      <c r="J37" s="22"/>
      <c r="K37" s="6"/>
      <c r="L37" s="6"/>
      <c r="M37" s="177">
        <v>6</v>
      </c>
      <c r="N37" s="187" t="s">
        <v>216</v>
      </c>
      <c r="O37" s="192"/>
      <c r="P37" s="193"/>
      <c r="Q37" s="183"/>
      <c r="R37" s="183"/>
      <c r="S37" s="183"/>
      <c r="T37" s="183"/>
      <c r="U37" s="186"/>
      <c r="V37" s="6"/>
    </row>
    <row r="38" spans="2:22" s="21" customFormat="1" ht="21" customHeight="1">
      <c r="B38" s="24"/>
      <c r="C38" s="29"/>
      <c r="D38" s="5"/>
      <c r="E38" s="5"/>
      <c r="F38" s="5"/>
      <c r="G38" s="5"/>
      <c r="H38" s="5"/>
      <c r="I38" s="22"/>
      <c r="J38" s="22"/>
      <c r="K38" s="6"/>
      <c r="L38" s="6"/>
      <c r="M38" s="194"/>
      <c r="N38" s="195" t="s">
        <v>217</v>
      </c>
      <c r="O38" s="196">
        <v>10</v>
      </c>
      <c r="P38" s="197" t="s">
        <v>47</v>
      </c>
      <c r="Q38" s="198">
        <v>200</v>
      </c>
      <c r="R38" s="198">
        <f>O38*Q38</f>
        <v>2000</v>
      </c>
      <c r="S38" s="198">
        <v>100</v>
      </c>
      <c r="T38" s="198">
        <f>S38*O38</f>
        <v>1000</v>
      </c>
      <c r="U38" s="199">
        <f>T38+R38</f>
        <v>3000</v>
      </c>
      <c r="V38" s="6"/>
    </row>
    <row r="39" spans="2:22" s="21" customFormat="1" ht="21" customHeight="1">
      <c r="B39" s="24"/>
      <c r="C39" s="29"/>
      <c r="D39" s="5"/>
      <c r="E39" s="5"/>
      <c r="F39" s="5"/>
      <c r="G39" s="5"/>
      <c r="H39" s="5"/>
      <c r="I39" s="22"/>
      <c r="J39" s="22"/>
      <c r="K39" s="6"/>
      <c r="L39" s="6"/>
      <c r="M39" s="200"/>
      <c r="N39" s="201"/>
      <c r="O39" s="202"/>
      <c r="P39" s="202"/>
      <c r="Q39" s="203"/>
      <c r="R39" s="204"/>
      <c r="S39" s="204"/>
      <c r="T39" s="204" t="s">
        <v>30</v>
      </c>
      <c r="U39" s="204">
        <f>SUM(U9:U38)</f>
        <v>5740</v>
      </c>
      <c r="V39" s="6"/>
    </row>
    <row r="40" spans="2:22" s="21" customFormat="1" ht="21" customHeight="1">
      <c r="B40" s="24"/>
      <c r="C40" s="29"/>
      <c r="D40" s="5"/>
      <c r="E40" s="5"/>
      <c r="F40" s="5"/>
      <c r="G40" s="5"/>
      <c r="H40" s="5"/>
      <c r="I40" s="22"/>
      <c r="J40" s="22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2:22" s="21" customFormat="1" ht="21" customHeight="1">
      <c r="B41" s="24"/>
      <c r="C41" s="29"/>
      <c r="D41" s="5"/>
      <c r="E41" s="5"/>
      <c r="F41" s="5"/>
      <c r="G41" s="5"/>
      <c r="H41" s="5"/>
      <c r="I41" s="22"/>
      <c r="J41" s="22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2:22" s="21" customFormat="1" ht="21" customHeight="1">
      <c r="B42" s="24"/>
      <c r="C42" s="29"/>
      <c r="D42" s="5"/>
      <c r="E42" s="5"/>
      <c r="F42" s="5"/>
      <c r="G42" s="5"/>
      <c r="H42" s="5"/>
      <c r="I42" s="22"/>
      <c r="J42" s="22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2:22" s="21" customFormat="1" ht="21" customHeight="1">
      <c r="B43" s="24"/>
      <c r="C43" s="29"/>
      <c r="D43" s="5"/>
      <c r="E43" s="5"/>
      <c r="F43" s="5"/>
      <c r="G43" s="5"/>
      <c r="H43" s="5"/>
      <c r="I43" s="22"/>
      <c r="J43" s="22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2:22" s="21" customFormat="1" ht="21" customHeight="1">
      <c r="B44" s="24"/>
      <c r="C44" s="29"/>
      <c r="D44" s="5"/>
      <c r="E44" s="5"/>
      <c r="F44" s="5"/>
      <c r="G44" s="5"/>
      <c r="H44" s="5"/>
      <c r="I44" s="22"/>
      <c r="J44" s="22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2:22" s="21" customFormat="1" ht="21" customHeight="1">
      <c r="B45" s="24"/>
      <c r="C45" s="29"/>
      <c r="D45" s="5"/>
      <c r="E45" s="5"/>
      <c r="F45" s="5"/>
      <c r="G45" s="5"/>
      <c r="H45" s="5"/>
      <c r="I45" s="22"/>
      <c r="J45" s="22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2:22" s="21" customFormat="1" ht="21" customHeight="1">
      <c r="B46" s="24"/>
      <c r="C46" s="29"/>
      <c r="D46" s="5"/>
      <c r="E46" s="5"/>
      <c r="F46" s="5"/>
      <c r="G46" s="5"/>
      <c r="H46" s="5"/>
      <c r="I46" s="22"/>
      <c r="J46" s="22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2:22" s="21" customFormat="1" ht="21" customHeight="1">
      <c r="B47" s="24"/>
      <c r="C47" s="29"/>
      <c r="D47" s="5"/>
      <c r="E47" s="5"/>
      <c r="F47" s="5"/>
      <c r="G47" s="5"/>
      <c r="H47" s="5"/>
      <c r="I47" s="22"/>
      <c r="J47" s="2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2:22" s="21" customFormat="1" ht="21" customHeight="1">
      <c r="B48" s="24"/>
      <c r="C48" s="29"/>
      <c r="D48" s="5"/>
      <c r="E48" s="5"/>
      <c r="F48" s="5"/>
      <c r="G48" s="5"/>
      <c r="H48" s="5"/>
      <c r="I48" s="22"/>
      <c r="J48" s="22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2:22" s="21" customFormat="1" ht="21" customHeight="1">
      <c r="B49" s="24"/>
      <c r="C49" s="29"/>
      <c r="D49" s="5"/>
      <c r="E49" s="5"/>
      <c r="F49" s="5"/>
      <c r="G49" s="5"/>
      <c r="H49" s="5"/>
      <c r="I49" s="22"/>
      <c r="J49" s="2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2:22" s="21" customFormat="1" ht="21" customHeight="1">
      <c r="B50" s="24"/>
      <c r="C50" s="29"/>
      <c r="D50" s="5"/>
      <c r="E50" s="5"/>
      <c r="F50" s="5"/>
      <c r="G50" s="5"/>
      <c r="H50" s="5"/>
      <c r="I50" s="22"/>
      <c r="J50" s="2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2:22" s="21" customFormat="1" ht="21" customHeight="1">
      <c r="B51" s="24"/>
      <c r="C51" s="29"/>
      <c r="D51" s="5"/>
      <c r="E51" s="5"/>
      <c r="F51" s="5"/>
      <c r="G51" s="5"/>
      <c r="H51" s="5"/>
      <c r="I51" s="22"/>
      <c r="J51" s="22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2:22" s="21" customFormat="1" ht="21" customHeight="1">
      <c r="B52" s="24"/>
      <c r="C52" s="29"/>
      <c r="D52" s="5"/>
      <c r="E52" s="5"/>
      <c r="F52" s="5"/>
      <c r="G52" s="5"/>
      <c r="H52" s="5"/>
      <c r="I52" s="22"/>
      <c r="J52" s="22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2:22" s="21" customFormat="1" ht="21" customHeight="1">
      <c r="B53" s="24"/>
      <c r="C53" s="29"/>
      <c r="D53" s="5"/>
      <c r="E53" s="5"/>
      <c r="F53" s="5"/>
      <c r="G53" s="5"/>
      <c r="H53" s="5"/>
      <c r="I53" s="22"/>
      <c r="J53" s="22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2:22" s="21" customFormat="1" ht="21" customHeight="1">
      <c r="B54" s="24"/>
      <c r="C54" s="29"/>
      <c r="D54" s="5"/>
      <c r="E54" s="5"/>
      <c r="F54" s="5"/>
      <c r="G54" s="5"/>
      <c r="H54" s="5"/>
      <c r="I54" s="22"/>
      <c r="J54" s="22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2:22" s="21" customFormat="1" ht="21" customHeight="1">
      <c r="B55" s="24"/>
      <c r="C55" s="29"/>
      <c r="D55" s="5"/>
      <c r="E55" s="5"/>
      <c r="F55" s="5"/>
      <c r="G55" s="5"/>
      <c r="H55" s="5"/>
      <c r="I55" s="22"/>
      <c r="J55" s="22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2:22" s="21" customFormat="1" ht="21" customHeight="1">
      <c r="B56" s="24"/>
      <c r="C56" s="29"/>
      <c r="D56" s="5"/>
      <c r="E56" s="5"/>
      <c r="F56" s="5"/>
      <c r="G56" s="5"/>
      <c r="H56" s="5"/>
      <c r="I56" s="22"/>
      <c r="J56" s="22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22" s="21" customFormat="1" ht="21" customHeight="1">
      <c r="B57" s="24"/>
      <c r="C57" s="29"/>
      <c r="D57" s="5"/>
      <c r="E57" s="5"/>
      <c r="F57" s="5"/>
      <c r="G57" s="5"/>
      <c r="H57" s="5"/>
      <c r="I57" s="22"/>
      <c r="J57" s="22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2:22" s="21" customFormat="1" ht="21" customHeight="1">
      <c r="B58" s="24"/>
      <c r="C58" s="29"/>
      <c r="D58" s="5"/>
      <c r="E58" s="5"/>
      <c r="F58" s="5"/>
      <c r="G58" s="5"/>
      <c r="H58" s="5"/>
      <c r="I58" s="22"/>
      <c r="J58" s="22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2:22" s="21" customFormat="1" ht="21" customHeight="1">
      <c r="B59" s="24"/>
      <c r="C59" s="29"/>
      <c r="D59" s="5"/>
      <c r="E59" s="5"/>
      <c r="F59" s="5"/>
      <c r="G59" s="5"/>
      <c r="H59" s="5"/>
      <c r="I59" s="22"/>
      <c r="J59" s="22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2:22" s="21" customFormat="1" ht="21" customHeight="1">
      <c r="B60" s="24"/>
      <c r="C60" s="29"/>
      <c r="D60" s="5"/>
      <c r="E60" s="5"/>
      <c r="F60" s="5"/>
      <c r="G60" s="5"/>
      <c r="H60" s="5"/>
      <c r="I60" s="22"/>
      <c r="J60" s="22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2:22" s="21" customFormat="1" ht="21" customHeight="1">
      <c r="B61" s="24"/>
      <c r="C61" s="29"/>
      <c r="D61" s="5"/>
      <c r="E61" s="5"/>
      <c r="F61" s="5"/>
      <c r="G61" s="5"/>
      <c r="H61" s="5"/>
      <c r="I61" s="22"/>
      <c r="J61" s="22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2:22" s="21" customFormat="1" ht="21" customHeight="1">
      <c r="B62" s="24"/>
      <c r="C62" s="29"/>
      <c r="D62" s="5"/>
      <c r="E62" s="5"/>
      <c r="F62" s="5"/>
      <c r="G62" s="5"/>
      <c r="H62" s="5"/>
      <c r="I62" s="22"/>
      <c r="J62" s="22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4" spans="2:22" s="21" customFormat="1" ht="21" customHeight="1">
      <c r="B64" s="24"/>
      <c r="C64" s="29"/>
      <c r="D64" s="5"/>
      <c r="E64" s="5"/>
      <c r="F64" s="5"/>
      <c r="G64" s="5"/>
      <c r="H64" s="5"/>
      <c r="I64" s="22"/>
      <c r="J64" s="22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2:22" s="21" customFormat="1" ht="21" customHeight="1">
      <c r="B65" s="24"/>
      <c r="C65" s="29"/>
      <c r="D65" s="5"/>
      <c r="E65" s="5"/>
      <c r="F65" s="5"/>
      <c r="G65" s="5"/>
      <c r="H65" s="5"/>
      <c r="I65" s="22"/>
      <c r="J65" s="22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2:22" s="21" customFormat="1" ht="21" customHeight="1">
      <c r="B66" s="24"/>
      <c r="C66" s="29"/>
      <c r="D66" s="5"/>
      <c r="E66" s="5"/>
      <c r="F66" s="5"/>
      <c r="G66" s="5"/>
      <c r="H66" s="5"/>
      <c r="I66" s="22"/>
      <c r="J66" s="22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2:22" s="21" customFormat="1" ht="21" customHeight="1">
      <c r="B67" s="24"/>
      <c r="C67" s="29"/>
      <c r="D67" s="5"/>
      <c r="E67" s="5"/>
      <c r="F67" s="5"/>
      <c r="G67" s="5"/>
      <c r="H67" s="5"/>
      <c r="I67" s="22"/>
      <c r="J67" s="22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2:22" s="21" customFormat="1" ht="21" customHeight="1">
      <c r="B68" s="24"/>
      <c r="C68" s="29"/>
      <c r="D68" s="5"/>
      <c r="E68" s="5"/>
      <c r="F68" s="5"/>
      <c r="G68" s="5"/>
      <c r="H68" s="5"/>
      <c r="I68" s="22"/>
      <c r="J68" s="22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2:22" s="21" customFormat="1" ht="21" customHeight="1">
      <c r="B69" s="24"/>
      <c r="C69" s="29"/>
      <c r="D69" s="5"/>
      <c r="E69" s="5"/>
      <c r="F69" s="5"/>
      <c r="G69" s="5"/>
      <c r="H69" s="5"/>
      <c r="I69" s="22"/>
      <c r="J69" s="22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2:22" s="21" customFormat="1" ht="21" customHeight="1">
      <c r="B70" s="24"/>
      <c r="C70" s="29"/>
      <c r="D70" s="5"/>
      <c r="E70" s="5"/>
      <c r="F70" s="5"/>
      <c r="G70" s="5"/>
      <c r="H70" s="5"/>
      <c r="I70" s="22"/>
      <c r="J70" s="22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2:22" s="21" customFormat="1" ht="21" customHeight="1">
      <c r="B71" s="24"/>
      <c r="C71" s="29"/>
      <c r="D71" s="5"/>
      <c r="E71" s="5"/>
      <c r="F71" s="5"/>
      <c r="G71" s="5"/>
      <c r="H71" s="5"/>
      <c r="I71" s="22"/>
      <c r="J71" s="22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2:22" s="21" customFormat="1" ht="21" customHeight="1">
      <c r="B72" s="24"/>
      <c r="C72" s="29"/>
      <c r="D72" s="5"/>
      <c r="E72" s="5"/>
      <c r="F72" s="5"/>
      <c r="G72" s="5"/>
      <c r="H72" s="5"/>
      <c r="I72" s="22"/>
      <c r="J72" s="22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2:22" s="21" customFormat="1" ht="21" customHeight="1">
      <c r="B73" s="24"/>
      <c r="C73" s="29"/>
      <c r="D73" s="5"/>
      <c r="E73" s="5"/>
      <c r="F73" s="5"/>
      <c r="G73" s="5"/>
      <c r="H73" s="5"/>
      <c r="I73" s="22"/>
      <c r="J73" s="22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2:22" s="21" customFormat="1" ht="21" customHeight="1">
      <c r="B74" s="24"/>
      <c r="C74" s="29"/>
      <c r="D74" s="5"/>
      <c r="E74" s="5"/>
      <c r="F74" s="5"/>
      <c r="G74" s="5"/>
      <c r="H74" s="5"/>
      <c r="I74" s="22"/>
      <c r="J74" s="22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2:22" s="21" customFormat="1" ht="21" customHeight="1">
      <c r="B75" s="24"/>
      <c r="C75" s="29"/>
      <c r="D75" s="5"/>
      <c r="E75" s="5"/>
      <c r="F75" s="5"/>
      <c r="G75" s="5"/>
      <c r="H75" s="5"/>
      <c r="I75" s="22"/>
      <c r="J75" s="22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2:22" s="21" customFormat="1" ht="21" customHeight="1">
      <c r="B76" s="24"/>
      <c r="C76" s="29"/>
      <c r="D76" s="5"/>
      <c r="E76" s="5"/>
      <c r="F76" s="5"/>
      <c r="G76" s="5"/>
      <c r="H76" s="5"/>
      <c r="I76" s="22"/>
      <c r="J76" s="22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2:22" s="21" customFormat="1" ht="21" customHeight="1">
      <c r="B77" s="24"/>
      <c r="C77" s="29"/>
      <c r="D77" s="5"/>
      <c r="E77" s="5"/>
      <c r="F77" s="5"/>
      <c r="G77" s="5"/>
      <c r="H77" s="5"/>
      <c r="I77" s="22"/>
      <c r="J77" s="22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2:22" s="21" customFormat="1" ht="21" customHeight="1">
      <c r="B78" s="24"/>
      <c r="C78" s="29"/>
      <c r="D78" s="5"/>
      <c r="E78" s="5"/>
      <c r="F78" s="5"/>
      <c r="G78" s="5"/>
      <c r="H78" s="5"/>
      <c r="I78" s="22"/>
      <c r="J78" s="22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2:22" s="21" customFormat="1" ht="21" customHeight="1">
      <c r="B79" s="24"/>
      <c r="C79" s="29"/>
      <c r="D79" s="5"/>
      <c r="E79" s="5"/>
      <c r="F79" s="5"/>
      <c r="G79" s="5"/>
      <c r="H79" s="5"/>
      <c r="I79" s="22"/>
      <c r="J79" s="22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2:22" s="21" customFormat="1" ht="21" customHeight="1">
      <c r="B80" s="24"/>
      <c r="C80" s="29"/>
      <c r="D80" s="5"/>
      <c r="E80" s="5"/>
      <c r="F80" s="5"/>
      <c r="G80" s="5"/>
      <c r="H80" s="5"/>
      <c r="I80" s="22"/>
      <c r="J80" s="22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2:22" s="21" customFormat="1" ht="21" customHeight="1">
      <c r="B81" s="24"/>
      <c r="C81" s="29"/>
      <c r="D81" s="5"/>
      <c r="E81" s="5"/>
      <c r="F81" s="5"/>
      <c r="G81" s="5"/>
      <c r="H81" s="5"/>
      <c r="I81" s="22"/>
      <c r="J81" s="22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2:22" s="21" customFormat="1" ht="21" customHeight="1">
      <c r="B82" s="24"/>
      <c r="C82" s="29"/>
      <c r="D82" s="5"/>
      <c r="E82" s="5"/>
      <c r="F82" s="5"/>
      <c r="G82" s="5"/>
      <c r="H82" s="5"/>
      <c r="I82" s="22"/>
      <c r="J82" s="22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2:22" s="21" customFormat="1" ht="21" customHeight="1">
      <c r="B83" s="24"/>
      <c r="C83" s="29"/>
      <c r="D83" s="5"/>
      <c r="E83" s="5"/>
      <c r="F83" s="5"/>
      <c r="G83" s="5"/>
      <c r="H83" s="5"/>
      <c r="I83" s="22"/>
      <c r="J83" s="22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</sheetData>
  <sheetProtection/>
  <mergeCells count="8">
    <mergeCell ref="I4:I5"/>
    <mergeCell ref="J4:J5"/>
    <mergeCell ref="A4:A5"/>
    <mergeCell ref="B4:B5"/>
    <mergeCell ref="C4:C5"/>
    <mergeCell ref="D4:D5"/>
    <mergeCell ref="E4:F4"/>
    <mergeCell ref="G4:H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5" r:id="rId1"/>
  <headerFooter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31"/>
  <sheetViews>
    <sheetView view="pageBreakPreview" zoomScaleSheetLayoutView="100" zoomScalePageLayoutView="0" workbookViewId="0" topLeftCell="A1">
      <pane ySplit="5" topLeftCell="A24" activePane="bottomLeft" state="frozen"/>
      <selection pane="topLeft" activeCell="I30" sqref="I30"/>
      <selection pane="bottomLeft" activeCell="I30" sqref="I30"/>
    </sheetView>
  </sheetViews>
  <sheetFormatPr defaultColWidth="9.140625" defaultRowHeight="15"/>
  <cols>
    <col min="1" max="1" width="7.28125" style="21" customWidth="1"/>
    <col min="2" max="2" width="30.57421875" style="24" customWidth="1"/>
    <col min="3" max="3" width="8.57421875" style="29" customWidth="1"/>
    <col min="4" max="4" width="8.57421875" style="5" customWidth="1"/>
    <col min="5" max="5" width="9.28125" style="5" bestFit="1" customWidth="1"/>
    <col min="6" max="6" width="12.7109375" style="5" customWidth="1"/>
    <col min="7" max="7" width="8.7109375" style="5" customWidth="1"/>
    <col min="8" max="8" width="11.57421875" style="5" bestFit="1" customWidth="1"/>
    <col min="9" max="10" width="10.57421875" style="22" customWidth="1"/>
    <col min="11" max="16384" width="9.140625" style="6" customWidth="1"/>
  </cols>
  <sheetData>
    <row r="1" spans="1:10" ht="20.25">
      <c r="A1" s="67" t="s">
        <v>62</v>
      </c>
      <c r="B1" s="76"/>
      <c r="C1" s="30"/>
      <c r="D1" s="4"/>
      <c r="E1" s="4"/>
      <c r="F1" s="4"/>
      <c r="G1" s="4"/>
      <c r="H1" s="4"/>
      <c r="I1" s="77"/>
      <c r="J1" s="77"/>
    </row>
    <row r="2" ht="20.25">
      <c r="A2" s="21" t="s">
        <v>72</v>
      </c>
    </row>
    <row r="3" ht="2.25" customHeight="1"/>
    <row r="4" spans="1:10" ht="21">
      <c r="A4" s="646" t="s">
        <v>1</v>
      </c>
      <c r="B4" s="647" t="s">
        <v>2</v>
      </c>
      <c r="C4" s="648" t="s">
        <v>3</v>
      </c>
      <c r="D4" s="649" t="s">
        <v>4</v>
      </c>
      <c r="E4" s="649" t="s">
        <v>18</v>
      </c>
      <c r="F4" s="649"/>
      <c r="G4" s="649" t="s">
        <v>19</v>
      </c>
      <c r="H4" s="649"/>
      <c r="I4" s="644" t="s">
        <v>20</v>
      </c>
      <c r="J4" s="645" t="s">
        <v>69</v>
      </c>
    </row>
    <row r="5" spans="1:10" ht="21">
      <c r="A5" s="646"/>
      <c r="B5" s="647"/>
      <c r="C5" s="648"/>
      <c r="D5" s="649"/>
      <c r="E5" s="7" t="s">
        <v>22</v>
      </c>
      <c r="F5" s="7" t="s">
        <v>23</v>
      </c>
      <c r="G5" s="7" t="s">
        <v>22</v>
      </c>
      <c r="H5" s="7" t="s">
        <v>23</v>
      </c>
      <c r="I5" s="644"/>
      <c r="J5" s="645"/>
    </row>
    <row r="6" spans="1:10" ht="21" customHeight="1">
      <c r="A6" s="63">
        <v>1</v>
      </c>
      <c r="B6" s="74" t="s">
        <v>31</v>
      </c>
      <c r="C6" s="47">
        <v>300</v>
      </c>
      <c r="D6" s="14" t="s">
        <v>70</v>
      </c>
      <c r="E6" s="13">
        <v>10</v>
      </c>
      <c r="F6" s="13">
        <f>SUM(C6*E6)</f>
        <v>3000</v>
      </c>
      <c r="G6" s="13">
        <v>20</v>
      </c>
      <c r="H6" s="13">
        <f>SUM(C6*G6)</f>
        <v>6000</v>
      </c>
      <c r="I6" s="60">
        <f>SUM(F6+H6)</f>
        <v>9000</v>
      </c>
      <c r="J6" s="60"/>
    </row>
    <row r="7" spans="1:10" ht="21" customHeight="1">
      <c r="A7" s="63">
        <v>2</v>
      </c>
      <c r="B7" s="75" t="s">
        <v>32</v>
      </c>
      <c r="C7" s="47">
        <v>500</v>
      </c>
      <c r="D7" s="14" t="s">
        <v>71</v>
      </c>
      <c r="E7" s="13">
        <v>0</v>
      </c>
      <c r="F7" s="13">
        <f>SUM(C7*E7)</f>
        <v>0</v>
      </c>
      <c r="G7" s="13">
        <v>99</v>
      </c>
      <c r="H7" s="13">
        <f>SUM(C7*G7)</f>
        <v>49500</v>
      </c>
      <c r="I7" s="60">
        <f>SUM(F7+H7)</f>
        <v>49500</v>
      </c>
      <c r="J7" s="60"/>
    </row>
    <row r="8" spans="1:10" ht="21" customHeight="1">
      <c r="A8" s="63"/>
      <c r="B8" s="75" t="s">
        <v>33</v>
      </c>
      <c r="C8" s="47">
        <v>0</v>
      </c>
      <c r="D8" s="14" t="s">
        <v>71</v>
      </c>
      <c r="E8" s="13">
        <v>0</v>
      </c>
      <c r="F8" s="13">
        <f>SUM(C8*E8)</f>
        <v>0</v>
      </c>
      <c r="G8" s="13">
        <v>0</v>
      </c>
      <c r="H8" s="13">
        <f>SUM(C8*G8)</f>
        <v>0</v>
      </c>
      <c r="I8" s="60">
        <f>SUM(F8+H8)</f>
        <v>0</v>
      </c>
      <c r="J8" s="39"/>
    </row>
    <row r="9" spans="1:10" ht="21" customHeight="1">
      <c r="A9" s="63">
        <v>3</v>
      </c>
      <c r="B9" s="75" t="s">
        <v>34</v>
      </c>
      <c r="C9" s="9"/>
      <c r="D9" s="14"/>
      <c r="E9" s="13"/>
      <c r="F9" s="13"/>
      <c r="G9" s="13"/>
      <c r="H9" s="13"/>
      <c r="I9" s="60"/>
      <c r="J9" s="60"/>
    </row>
    <row r="10" spans="1:10" ht="21" customHeight="1">
      <c r="A10" s="63"/>
      <c r="B10" s="73" t="s">
        <v>35</v>
      </c>
      <c r="C10" s="47">
        <v>55</v>
      </c>
      <c r="D10" s="14" t="s">
        <v>36</v>
      </c>
      <c r="E10" s="13">
        <v>1765.89</v>
      </c>
      <c r="F10" s="13">
        <f>E10*C10</f>
        <v>97123.95000000001</v>
      </c>
      <c r="G10" s="13">
        <v>391</v>
      </c>
      <c r="H10" s="13">
        <f>C10*G10</f>
        <v>21505</v>
      </c>
      <c r="I10" s="60">
        <f>F10+H10</f>
        <v>118628.95000000001</v>
      </c>
      <c r="J10" s="60"/>
    </row>
    <row r="11" spans="1:10" ht="21" customHeight="1">
      <c r="A11" s="63"/>
      <c r="B11" s="73" t="s">
        <v>37</v>
      </c>
      <c r="C11" s="47">
        <v>16</v>
      </c>
      <c r="D11" s="14" t="s">
        <v>36</v>
      </c>
      <c r="E11" s="13">
        <v>1680.37</v>
      </c>
      <c r="F11" s="13">
        <f aca="true" t="shared" si="0" ref="F11:F23">E11*C11</f>
        <v>26885.92</v>
      </c>
      <c r="G11" s="13">
        <v>398</v>
      </c>
      <c r="H11" s="13">
        <f aca="true" t="shared" si="1" ref="H11:H23">C11*G11</f>
        <v>6368</v>
      </c>
      <c r="I11" s="60">
        <f aca="true" t="shared" si="2" ref="I11:I23">F11+H11</f>
        <v>33253.92</v>
      </c>
      <c r="J11" s="60"/>
    </row>
    <row r="12" spans="1:10" ht="21" customHeight="1">
      <c r="A12" s="11"/>
      <c r="B12" s="73" t="s">
        <v>38</v>
      </c>
      <c r="C12" s="47">
        <v>7</v>
      </c>
      <c r="D12" s="14" t="s">
        <v>36</v>
      </c>
      <c r="E12" s="13">
        <v>514.02</v>
      </c>
      <c r="F12" s="13">
        <f t="shared" si="0"/>
        <v>3598.14</v>
      </c>
      <c r="G12" s="13">
        <v>91</v>
      </c>
      <c r="H12" s="13">
        <f t="shared" si="1"/>
        <v>637</v>
      </c>
      <c r="I12" s="60">
        <f t="shared" si="2"/>
        <v>4235.139999999999</v>
      </c>
      <c r="J12" s="60"/>
    </row>
    <row r="13" spans="1:10" ht="21" customHeight="1">
      <c r="A13" s="11"/>
      <c r="B13" s="73" t="s">
        <v>80</v>
      </c>
      <c r="C13" s="47">
        <v>62</v>
      </c>
      <c r="D13" s="14" t="s">
        <v>40</v>
      </c>
      <c r="E13" s="13">
        <v>49</v>
      </c>
      <c r="F13" s="13">
        <f t="shared" si="0"/>
        <v>3038</v>
      </c>
      <c r="G13" s="13">
        <v>9.1</v>
      </c>
      <c r="H13" s="13">
        <f t="shared" si="1"/>
        <v>564.1999999999999</v>
      </c>
      <c r="I13" s="60">
        <f t="shared" si="2"/>
        <v>3602.2</v>
      </c>
      <c r="J13" s="60"/>
    </row>
    <row r="14" spans="1:10" ht="21" customHeight="1">
      <c r="A14" s="11"/>
      <c r="B14" s="73" t="s">
        <v>81</v>
      </c>
      <c r="C14" s="47">
        <v>170</v>
      </c>
      <c r="D14" s="14" t="s">
        <v>40</v>
      </c>
      <c r="E14" s="13">
        <v>106</v>
      </c>
      <c r="F14" s="13">
        <f t="shared" si="0"/>
        <v>18020</v>
      </c>
      <c r="G14" s="13">
        <v>20.5</v>
      </c>
      <c r="H14" s="13">
        <f t="shared" si="1"/>
        <v>3485</v>
      </c>
      <c r="I14" s="60">
        <f t="shared" si="2"/>
        <v>21505</v>
      </c>
      <c r="J14" s="60"/>
    </row>
    <row r="15" spans="1:10" ht="21" customHeight="1">
      <c r="A15" s="11"/>
      <c r="B15" s="73" t="s">
        <v>82</v>
      </c>
      <c r="C15" s="47">
        <v>180</v>
      </c>
      <c r="D15" s="14" t="s">
        <v>40</v>
      </c>
      <c r="E15" s="13">
        <v>178</v>
      </c>
      <c r="F15" s="13">
        <f t="shared" si="0"/>
        <v>32040</v>
      </c>
      <c r="G15" s="13">
        <v>29.3</v>
      </c>
      <c r="H15" s="13">
        <f t="shared" si="1"/>
        <v>5274</v>
      </c>
      <c r="I15" s="60">
        <f t="shared" si="2"/>
        <v>37314</v>
      </c>
      <c r="J15" s="60"/>
    </row>
    <row r="16" spans="1:10" ht="21" customHeight="1">
      <c r="A16" s="11"/>
      <c r="B16" s="73" t="s">
        <v>46</v>
      </c>
      <c r="C16" s="47">
        <v>75</v>
      </c>
      <c r="D16" s="14" t="s">
        <v>25</v>
      </c>
      <c r="E16" s="13">
        <v>30.37</v>
      </c>
      <c r="F16" s="13">
        <f t="shared" si="0"/>
        <v>2277.75</v>
      </c>
      <c r="G16" s="13">
        <v>0</v>
      </c>
      <c r="H16" s="13">
        <f t="shared" si="1"/>
        <v>0</v>
      </c>
      <c r="I16" s="60">
        <f t="shared" si="2"/>
        <v>2277.75</v>
      </c>
      <c r="J16" s="60"/>
    </row>
    <row r="17" spans="1:10" ht="21" customHeight="1">
      <c r="A17" s="11"/>
      <c r="B17" s="50" t="s">
        <v>64</v>
      </c>
      <c r="C17" s="47">
        <v>244.99999999999997</v>
      </c>
      <c r="D17" s="39" t="s">
        <v>43</v>
      </c>
      <c r="E17" s="13">
        <v>467</v>
      </c>
      <c r="F17" s="13">
        <f t="shared" si="0"/>
        <v>114414.99999999999</v>
      </c>
      <c r="G17" s="13">
        <v>0</v>
      </c>
      <c r="H17" s="13">
        <f t="shared" si="1"/>
        <v>0</v>
      </c>
      <c r="I17" s="60">
        <f t="shared" si="2"/>
        <v>114414.99999999999</v>
      </c>
      <c r="J17" s="60"/>
    </row>
    <row r="18" spans="1:10" ht="21" customHeight="1">
      <c r="A18" s="11"/>
      <c r="B18" s="50" t="s">
        <v>44</v>
      </c>
      <c r="C18" s="47">
        <v>350</v>
      </c>
      <c r="D18" s="39" t="s">
        <v>43</v>
      </c>
      <c r="E18" s="13">
        <v>0</v>
      </c>
      <c r="F18" s="13">
        <f t="shared" si="0"/>
        <v>0</v>
      </c>
      <c r="G18" s="13">
        <v>133</v>
      </c>
      <c r="H18" s="13">
        <f t="shared" si="1"/>
        <v>46550</v>
      </c>
      <c r="I18" s="60">
        <f t="shared" si="2"/>
        <v>46550</v>
      </c>
      <c r="J18" s="60"/>
    </row>
    <row r="19" spans="1:10" ht="21" customHeight="1">
      <c r="A19" s="11"/>
      <c r="B19" s="45" t="s">
        <v>45</v>
      </c>
      <c r="C19" s="47">
        <v>350</v>
      </c>
      <c r="D19" s="39" t="s">
        <v>43</v>
      </c>
      <c r="E19" s="13">
        <v>0</v>
      </c>
      <c r="F19" s="13">
        <f t="shared" si="0"/>
        <v>0</v>
      </c>
      <c r="G19" s="13">
        <v>0</v>
      </c>
      <c r="H19" s="13">
        <f t="shared" si="1"/>
        <v>0</v>
      </c>
      <c r="I19" s="60">
        <f t="shared" si="2"/>
        <v>0</v>
      </c>
      <c r="J19" s="60"/>
    </row>
    <row r="20" spans="1:10" ht="21" customHeight="1">
      <c r="A20" s="11"/>
      <c r="B20" s="51" t="s">
        <v>76</v>
      </c>
      <c r="C20" s="47">
        <v>73.49999999999999</v>
      </c>
      <c r="D20" s="39" t="s">
        <v>79</v>
      </c>
      <c r="E20" s="13">
        <v>467</v>
      </c>
      <c r="F20" s="13">
        <f t="shared" si="0"/>
        <v>34324.49999999999</v>
      </c>
      <c r="G20" s="13">
        <v>0</v>
      </c>
      <c r="H20" s="13">
        <f t="shared" si="1"/>
        <v>0</v>
      </c>
      <c r="I20" s="60">
        <f t="shared" si="2"/>
        <v>34324.49999999999</v>
      </c>
      <c r="J20" s="60"/>
    </row>
    <row r="21" spans="1:10" ht="21" customHeight="1">
      <c r="A21" s="11"/>
      <c r="B21" s="51" t="s">
        <v>78</v>
      </c>
      <c r="C21" s="47"/>
      <c r="D21" s="39" t="s">
        <v>47</v>
      </c>
      <c r="E21" s="13">
        <v>0</v>
      </c>
      <c r="F21" s="13">
        <f t="shared" si="0"/>
        <v>0</v>
      </c>
      <c r="G21" s="13">
        <v>0</v>
      </c>
      <c r="H21" s="13">
        <f t="shared" si="1"/>
        <v>0</v>
      </c>
      <c r="I21" s="60">
        <f t="shared" si="2"/>
        <v>0</v>
      </c>
      <c r="J21" s="60"/>
    </row>
    <row r="22" spans="1:10" ht="21" customHeight="1">
      <c r="A22" s="11"/>
      <c r="B22" s="51" t="s">
        <v>77</v>
      </c>
      <c r="C22" s="47">
        <v>87.5</v>
      </c>
      <c r="D22" s="39" t="s">
        <v>25</v>
      </c>
      <c r="E22" s="13">
        <v>32.71</v>
      </c>
      <c r="F22" s="13">
        <f t="shared" si="0"/>
        <v>2862.125</v>
      </c>
      <c r="G22" s="13">
        <v>0</v>
      </c>
      <c r="H22" s="13">
        <f t="shared" si="1"/>
        <v>0</v>
      </c>
      <c r="I22" s="60">
        <f t="shared" si="2"/>
        <v>2862.125</v>
      </c>
      <c r="J22" s="60"/>
    </row>
    <row r="23" spans="1:10" ht="21" customHeight="1">
      <c r="A23" s="11"/>
      <c r="B23" s="73" t="s">
        <v>75</v>
      </c>
      <c r="C23" s="47">
        <v>190</v>
      </c>
      <c r="D23" s="14" t="s">
        <v>74</v>
      </c>
      <c r="E23" s="16"/>
      <c r="F23" s="13">
        <f t="shared" si="0"/>
        <v>0</v>
      </c>
      <c r="G23" s="16">
        <v>15</v>
      </c>
      <c r="H23" s="13">
        <f t="shared" si="1"/>
        <v>2850</v>
      </c>
      <c r="I23" s="60">
        <f t="shared" si="2"/>
        <v>2850</v>
      </c>
      <c r="J23" s="60"/>
    </row>
    <row r="24" spans="1:10" ht="21" customHeight="1">
      <c r="A24" s="11"/>
      <c r="B24" s="73" t="s">
        <v>73</v>
      </c>
      <c r="C24" s="47">
        <v>21</v>
      </c>
      <c r="D24" s="14" t="s">
        <v>74</v>
      </c>
      <c r="E24" s="16">
        <v>1000</v>
      </c>
      <c r="F24" s="13">
        <f>E24*C24</f>
        <v>21000</v>
      </c>
      <c r="G24" s="16">
        <v>500</v>
      </c>
      <c r="H24" s="13">
        <f>C24*G24</f>
        <v>10500</v>
      </c>
      <c r="I24" s="60">
        <f>F24+H24</f>
        <v>31500</v>
      </c>
      <c r="J24" s="60"/>
    </row>
    <row r="25" spans="1:10" ht="21" customHeight="1">
      <c r="A25" s="11"/>
      <c r="B25" s="51"/>
      <c r="C25" s="47"/>
      <c r="D25" s="39"/>
      <c r="E25" s="13"/>
      <c r="F25" s="13"/>
      <c r="G25" s="13"/>
      <c r="H25" s="13"/>
      <c r="I25" s="60"/>
      <c r="J25" s="60"/>
    </row>
    <row r="26" spans="1:10" ht="21" customHeight="1">
      <c r="A26" s="11"/>
      <c r="B26" s="71" t="s">
        <v>30</v>
      </c>
      <c r="C26" s="16"/>
      <c r="D26" s="14"/>
      <c r="E26" s="13"/>
      <c r="F26" s="15">
        <f>SUM(F6:F25)</f>
        <v>358585.385</v>
      </c>
      <c r="G26" s="13"/>
      <c r="H26" s="15">
        <f>SUM(H6:H25)</f>
        <v>153233.2</v>
      </c>
      <c r="I26" s="17">
        <f>SUM(I6:I25)</f>
        <v>511818.585</v>
      </c>
      <c r="J26" s="17"/>
    </row>
    <row r="27" spans="1:10" ht="21" customHeight="1" thickBot="1">
      <c r="A27" s="18"/>
      <c r="B27" s="72"/>
      <c r="C27" s="27"/>
      <c r="D27" s="20"/>
      <c r="E27" s="19"/>
      <c r="F27" s="19"/>
      <c r="G27" s="19"/>
      <c r="H27" s="19"/>
      <c r="I27" s="23"/>
      <c r="J27" s="23"/>
    </row>
    <row r="28" spans="4:9" ht="21" customHeight="1" thickBot="1">
      <c r="D28" s="4"/>
      <c r="F28" s="25"/>
      <c r="I28" s="41">
        <f>(SUMPRODUCT(C$6:C26,E$6:E26)+SUMPRODUCT(C$6:C26,G$6:G26))</f>
        <v>511818.585</v>
      </c>
    </row>
    <row r="29" spans="4:9" ht="21" customHeight="1">
      <c r="D29" s="4"/>
      <c r="I29" s="39" t="str">
        <f>IF(ABS(I26-I28)&lt;=1,"OK","ERROR")</f>
        <v>OK</v>
      </c>
    </row>
    <row r="30" ht="21" customHeight="1">
      <c r="D30" s="4"/>
    </row>
    <row r="31" ht="21" customHeight="1">
      <c r="D31" s="4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</sheetData>
  <sheetProtection/>
  <mergeCells count="8">
    <mergeCell ref="J4:J5"/>
    <mergeCell ref="I4:I5"/>
    <mergeCell ref="A4:A5"/>
    <mergeCell ref="B4:B5"/>
    <mergeCell ref="C4:C5"/>
    <mergeCell ref="D4:D5"/>
    <mergeCell ref="E4:F4"/>
    <mergeCell ref="G4:H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9" r:id="rId1"/>
  <headerFooter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V83"/>
  <sheetViews>
    <sheetView view="pageBreakPreview" zoomScaleSheetLayoutView="100" zoomScalePageLayoutView="0" workbookViewId="0" topLeftCell="B1">
      <pane ySplit="5" topLeftCell="A17" activePane="bottomLeft" state="frozen"/>
      <selection pane="topLeft" activeCell="I30" sqref="I30"/>
      <selection pane="bottomLeft" activeCell="I30" sqref="I30"/>
    </sheetView>
  </sheetViews>
  <sheetFormatPr defaultColWidth="9.140625" defaultRowHeight="15"/>
  <cols>
    <col min="1" max="1" width="7.28125" style="21" customWidth="1"/>
    <col min="2" max="2" width="30.57421875" style="24" customWidth="1"/>
    <col min="3" max="3" width="8.57421875" style="29" customWidth="1"/>
    <col min="4" max="4" width="8.57421875" style="5" customWidth="1"/>
    <col min="5" max="5" width="9.28125" style="5" bestFit="1" customWidth="1"/>
    <col min="6" max="6" width="12.7109375" style="5" customWidth="1"/>
    <col min="7" max="7" width="8.7109375" style="5" customWidth="1"/>
    <col min="8" max="8" width="11.57421875" style="5" bestFit="1" customWidth="1"/>
    <col min="9" max="10" width="10.57421875" style="22" customWidth="1"/>
    <col min="11" max="16384" width="9.140625" style="6" customWidth="1"/>
  </cols>
  <sheetData>
    <row r="1" spans="1:10" ht="20.25">
      <c r="A1" s="67" t="s">
        <v>62</v>
      </c>
      <c r="B1" s="76"/>
      <c r="C1" s="30"/>
      <c r="D1" s="4"/>
      <c r="E1" s="4"/>
      <c r="F1" s="4"/>
      <c r="G1" s="4"/>
      <c r="H1" s="4"/>
      <c r="I1" s="77"/>
      <c r="J1" s="77"/>
    </row>
    <row r="2" ht="20.25">
      <c r="A2" s="21" t="s">
        <v>218</v>
      </c>
    </row>
    <row r="3" ht="2.25" customHeight="1"/>
    <row r="4" spans="1:10" ht="21">
      <c r="A4" s="646" t="s">
        <v>1</v>
      </c>
      <c r="B4" s="647" t="s">
        <v>2</v>
      </c>
      <c r="C4" s="648" t="s">
        <v>3</v>
      </c>
      <c r="D4" s="649" t="s">
        <v>4</v>
      </c>
      <c r="E4" s="649" t="s">
        <v>18</v>
      </c>
      <c r="F4" s="649"/>
      <c r="G4" s="649" t="s">
        <v>19</v>
      </c>
      <c r="H4" s="649"/>
      <c r="I4" s="644" t="s">
        <v>20</v>
      </c>
      <c r="J4" s="645" t="s">
        <v>69</v>
      </c>
    </row>
    <row r="5" spans="1:10" ht="21">
      <c r="A5" s="646"/>
      <c r="B5" s="647"/>
      <c r="C5" s="648"/>
      <c r="D5" s="649"/>
      <c r="E5" s="7" t="s">
        <v>22</v>
      </c>
      <c r="F5" s="7" t="s">
        <v>23</v>
      </c>
      <c r="G5" s="7" t="s">
        <v>22</v>
      </c>
      <c r="H5" s="7" t="s">
        <v>23</v>
      </c>
      <c r="I5" s="644"/>
      <c r="J5" s="645"/>
    </row>
    <row r="6" spans="1:10" ht="21" customHeight="1">
      <c r="A6" s="63">
        <v>1</v>
      </c>
      <c r="B6" s="74" t="s">
        <v>31</v>
      </c>
      <c r="C6" s="47">
        <v>10</v>
      </c>
      <c r="D6" s="14" t="s">
        <v>70</v>
      </c>
      <c r="E6" s="13">
        <v>10</v>
      </c>
      <c r="F6" s="13">
        <f>SUM(C6*E6)</f>
        <v>100</v>
      </c>
      <c r="G6" s="13">
        <v>20</v>
      </c>
      <c r="H6" s="13">
        <f>SUM(C6*G6)</f>
        <v>200</v>
      </c>
      <c r="I6" s="60">
        <f>SUM(F6+H6)</f>
        <v>300</v>
      </c>
      <c r="J6" s="60"/>
    </row>
    <row r="7" spans="1:10" ht="21" customHeight="1">
      <c r="A7" s="63">
        <v>2</v>
      </c>
      <c r="B7" s="75" t="s">
        <v>32</v>
      </c>
      <c r="C7" s="47">
        <v>0</v>
      </c>
      <c r="D7" s="14" t="s">
        <v>71</v>
      </c>
      <c r="E7" s="13">
        <v>0</v>
      </c>
      <c r="F7" s="13">
        <f>SUM(C7*E7)</f>
        <v>0</v>
      </c>
      <c r="G7" s="13">
        <v>99</v>
      </c>
      <c r="H7" s="13">
        <f>SUM(C7*G7)</f>
        <v>0</v>
      </c>
      <c r="I7" s="60">
        <f>SUM(F7+H7)</f>
        <v>0</v>
      </c>
      <c r="J7" s="60"/>
    </row>
    <row r="8" spans="1:21" ht="21" customHeight="1">
      <c r="A8" s="63"/>
      <c r="B8" s="75" t="s">
        <v>33</v>
      </c>
      <c r="C8" s="47">
        <v>8</v>
      </c>
      <c r="D8" s="14" t="s">
        <v>71</v>
      </c>
      <c r="E8" s="13">
        <v>0</v>
      </c>
      <c r="F8" s="13">
        <f>SUM(C8*E8)</f>
        <v>0</v>
      </c>
      <c r="G8" s="13">
        <v>0</v>
      </c>
      <c r="H8" s="13">
        <f>SUM(C8*G8)</f>
        <v>0</v>
      </c>
      <c r="I8" s="60">
        <f>SUM(F8+H8)</f>
        <v>0</v>
      </c>
      <c r="J8" s="39"/>
      <c r="M8" s="171">
        <v>1</v>
      </c>
      <c r="N8" s="172" t="s">
        <v>192</v>
      </c>
      <c r="O8" s="205"/>
      <c r="P8" s="206"/>
      <c r="Q8" s="207"/>
      <c r="R8" s="207"/>
      <c r="S8" s="207"/>
      <c r="T8" s="207"/>
      <c r="U8" s="208"/>
    </row>
    <row r="9" spans="1:21" ht="21" customHeight="1">
      <c r="A9" s="63">
        <v>3</v>
      </c>
      <c r="B9" s="75" t="s">
        <v>34</v>
      </c>
      <c r="C9" s="9"/>
      <c r="D9" s="14"/>
      <c r="E9" s="13"/>
      <c r="F9" s="13"/>
      <c r="G9" s="13"/>
      <c r="H9" s="13"/>
      <c r="I9" s="60"/>
      <c r="J9" s="60"/>
      <c r="M9" s="177"/>
      <c r="N9" s="178" t="s">
        <v>193</v>
      </c>
      <c r="O9" s="209">
        <v>0</v>
      </c>
      <c r="P9" s="193" t="s">
        <v>225</v>
      </c>
      <c r="Q9" s="209">
        <v>0</v>
      </c>
      <c r="R9" s="210">
        <v>0</v>
      </c>
      <c r="S9" s="211">
        <v>50</v>
      </c>
      <c r="T9" s="210">
        <v>0</v>
      </c>
      <c r="U9" s="212">
        <v>0</v>
      </c>
    </row>
    <row r="10" spans="1:21" ht="21" customHeight="1">
      <c r="A10" s="63"/>
      <c r="B10" s="73" t="s">
        <v>35</v>
      </c>
      <c r="C10" s="164">
        <v>1</v>
      </c>
      <c r="D10" s="14" t="s">
        <v>36</v>
      </c>
      <c r="E10" s="13">
        <v>1765.89</v>
      </c>
      <c r="F10" s="13">
        <f>E10*C10</f>
        <v>1765.89</v>
      </c>
      <c r="G10" s="13">
        <v>391</v>
      </c>
      <c r="H10" s="13">
        <f>C10*G10</f>
        <v>391</v>
      </c>
      <c r="I10" s="60">
        <f>F10+H10</f>
        <v>2156.8900000000003</v>
      </c>
      <c r="J10" s="60"/>
      <c r="M10" s="177"/>
      <c r="N10" s="178" t="s">
        <v>195</v>
      </c>
      <c r="O10" s="178">
        <v>8</v>
      </c>
      <c r="P10" s="193" t="s">
        <v>225</v>
      </c>
      <c r="Q10" s="209">
        <v>0</v>
      </c>
      <c r="R10" s="210">
        <v>0</v>
      </c>
      <c r="S10" s="211">
        <v>50</v>
      </c>
      <c r="T10" s="211">
        <v>400</v>
      </c>
      <c r="U10" s="213">
        <v>400</v>
      </c>
    </row>
    <row r="11" spans="1:21" ht="21" customHeight="1">
      <c r="A11" s="63"/>
      <c r="B11" s="73" t="s">
        <v>37</v>
      </c>
      <c r="C11" s="164">
        <v>1</v>
      </c>
      <c r="D11" s="14" t="s">
        <v>36</v>
      </c>
      <c r="E11" s="13">
        <v>1680.37</v>
      </c>
      <c r="F11" s="13">
        <f aca="true" t="shared" si="0" ref="F11:F23">E11*C11</f>
        <v>1680.37</v>
      </c>
      <c r="G11" s="13">
        <v>398</v>
      </c>
      <c r="H11" s="13">
        <f aca="true" t="shared" si="1" ref="H11:H23">C11*G11</f>
        <v>398</v>
      </c>
      <c r="I11" s="60">
        <f aca="true" t="shared" si="2" ref="I11:I23">F11+H11</f>
        <v>2078.37</v>
      </c>
      <c r="J11" s="60"/>
      <c r="M11" s="177"/>
      <c r="N11" s="178" t="s">
        <v>219</v>
      </c>
      <c r="O11" s="178">
        <v>0.5</v>
      </c>
      <c r="P11" s="193" t="s">
        <v>225</v>
      </c>
      <c r="Q11" s="211">
        <v>300</v>
      </c>
      <c r="R11" s="211">
        <v>150</v>
      </c>
      <c r="S11" s="211">
        <v>50</v>
      </c>
      <c r="T11" s="211">
        <v>25</v>
      </c>
      <c r="U11" s="213">
        <v>175</v>
      </c>
    </row>
    <row r="12" spans="1:21" ht="21" customHeight="1">
      <c r="A12" s="11"/>
      <c r="B12" s="73" t="s">
        <v>38</v>
      </c>
      <c r="C12" s="164">
        <v>1</v>
      </c>
      <c r="D12" s="14" t="s">
        <v>36</v>
      </c>
      <c r="E12" s="13">
        <v>514.02</v>
      </c>
      <c r="F12" s="13">
        <f t="shared" si="0"/>
        <v>514.02</v>
      </c>
      <c r="G12" s="13">
        <v>91</v>
      </c>
      <c r="H12" s="13">
        <f t="shared" si="1"/>
        <v>91</v>
      </c>
      <c r="I12" s="60">
        <f t="shared" si="2"/>
        <v>605.02</v>
      </c>
      <c r="J12" s="60"/>
      <c r="M12" s="177"/>
      <c r="N12" s="178"/>
      <c r="O12" s="178"/>
      <c r="P12" s="193"/>
      <c r="Q12" s="211"/>
      <c r="R12" s="211"/>
      <c r="S12" s="211"/>
      <c r="T12" s="211"/>
      <c r="U12" s="213"/>
    </row>
    <row r="13" spans="1:21" ht="21" customHeight="1">
      <c r="A13" s="11"/>
      <c r="B13" s="73" t="s">
        <v>80</v>
      </c>
      <c r="C13" s="167">
        <v>0</v>
      </c>
      <c r="D13" s="14" t="s">
        <v>40</v>
      </c>
      <c r="E13" s="13">
        <v>49</v>
      </c>
      <c r="F13" s="13">
        <f t="shared" si="0"/>
        <v>0</v>
      </c>
      <c r="G13" s="13">
        <v>9.1</v>
      </c>
      <c r="H13" s="13">
        <f t="shared" si="1"/>
        <v>0</v>
      </c>
      <c r="I13" s="60">
        <f t="shared" si="2"/>
        <v>0</v>
      </c>
      <c r="J13" s="60"/>
      <c r="M13" s="177">
        <v>2</v>
      </c>
      <c r="N13" s="187" t="s">
        <v>197</v>
      </c>
      <c r="O13" s="178"/>
      <c r="P13" s="193"/>
      <c r="Q13" s="211"/>
      <c r="R13" s="211"/>
      <c r="S13" s="211"/>
      <c r="T13" s="211"/>
      <c r="U13" s="213"/>
    </row>
    <row r="14" spans="1:21" ht="21" customHeight="1">
      <c r="A14" s="11"/>
      <c r="B14" s="73" t="s">
        <v>81</v>
      </c>
      <c r="C14" s="167">
        <v>3</v>
      </c>
      <c r="D14" s="14" t="s">
        <v>40</v>
      </c>
      <c r="E14" s="13">
        <v>106</v>
      </c>
      <c r="F14" s="13">
        <f t="shared" si="0"/>
        <v>318</v>
      </c>
      <c r="G14" s="13">
        <v>20.5</v>
      </c>
      <c r="H14" s="13">
        <f t="shared" si="1"/>
        <v>61.5</v>
      </c>
      <c r="I14" s="60">
        <f t="shared" si="2"/>
        <v>379.5</v>
      </c>
      <c r="J14" s="60"/>
      <c r="M14" s="177"/>
      <c r="N14" s="178" t="s">
        <v>198</v>
      </c>
      <c r="O14" s="209">
        <v>0</v>
      </c>
      <c r="P14" s="193" t="s">
        <v>40</v>
      </c>
      <c r="Q14" s="211">
        <v>54.43440000000001</v>
      </c>
      <c r="R14" s="210">
        <v>0</v>
      </c>
      <c r="S14" s="209">
        <v>0</v>
      </c>
      <c r="T14" s="210">
        <v>0</v>
      </c>
      <c r="U14" s="212">
        <v>0</v>
      </c>
    </row>
    <row r="15" spans="1:21" ht="21" customHeight="1">
      <c r="A15" s="11"/>
      <c r="B15" s="73" t="s">
        <v>82</v>
      </c>
      <c r="C15" s="167">
        <v>0</v>
      </c>
      <c r="D15" s="14" t="s">
        <v>40</v>
      </c>
      <c r="E15" s="13">
        <v>178</v>
      </c>
      <c r="F15" s="13">
        <f t="shared" si="0"/>
        <v>0</v>
      </c>
      <c r="G15" s="13">
        <v>29.3</v>
      </c>
      <c r="H15" s="13">
        <f t="shared" si="1"/>
        <v>0</v>
      </c>
      <c r="I15" s="60">
        <f t="shared" si="2"/>
        <v>0</v>
      </c>
      <c r="J15" s="60"/>
      <c r="M15" s="177"/>
      <c r="N15" s="178" t="s">
        <v>199</v>
      </c>
      <c r="O15" s="214">
        <v>3.024</v>
      </c>
      <c r="P15" s="193" t="s">
        <v>40</v>
      </c>
      <c r="Q15" s="211">
        <v>117.6642</v>
      </c>
      <c r="R15" s="211">
        <v>355.8165408</v>
      </c>
      <c r="S15" s="209">
        <v>0</v>
      </c>
      <c r="T15" s="210">
        <v>0</v>
      </c>
      <c r="U15" s="213">
        <v>355.8165408</v>
      </c>
    </row>
    <row r="16" spans="1:21" ht="21" customHeight="1">
      <c r="A16" s="11"/>
      <c r="B16" s="73" t="s">
        <v>46</v>
      </c>
      <c r="C16" s="47">
        <v>15</v>
      </c>
      <c r="D16" s="14" t="s">
        <v>25</v>
      </c>
      <c r="E16" s="13">
        <v>30.37</v>
      </c>
      <c r="F16" s="13">
        <f t="shared" si="0"/>
        <v>455.55</v>
      </c>
      <c r="G16" s="13">
        <v>0</v>
      </c>
      <c r="H16" s="13">
        <f t="shared" si="1"/>
        <v>0</v>
      </c>
      <c r="I16" s="60">
        <f t="shared" si="2"/>
        <v>455.55</v>
      </c>
      <c r="J16" s="60"/>
      <c r="M16" s="177"/>
      <c r="N16" s="178" t="s">
        <v>200</v>
      </c>
      <c r="O16" s="209">
        <v>0</v>
      </c>
      <c r="P16" s="193" t="s">
        <v>40</v>
      </c>
      <c r="Q16" s="211">
        <v>203.1744</v>
      </c>
      <c r="R16" s="210">
        <v>0</v>
      </c>
      <c r="S16" s="209">
        <v>0</v>
      </c>
      <c r="T16" s="210">
        <v>0</v>
      </c>
      <c r="U16" s="213">
        <v>0</v>
      </c>
    </row>
    <row r="17" spans="1:21" ht="21" customHeight="1">
      <c r="A17" s="11"/>
      <c r="B17" s="50" t="s">
        <v>64</v>
      </c>
      <c r="C17" s="164">
        <v>1</v>
      </c>
      <c r="D17" s="39" t="s">
        <v>43</v>
      </c>
      <c r="E17" s="13">
        <v>467</v>
      </c>
      <c r="F17" s="13">
        <f t="shared" si="0"/>
        <v>467</v>
      </c>
      <c r="G17" s="13">
        <v>0</v>
      </c>
      <c r="H17" s="13">
        <f t="shared" si="1"/>
        <v>0</v>
      </c>
      <c r="I17" s="60">
        <f t="shared" si="2"/>
        <v>467</v>
      </c>
      <c r="J17" s="60"/>
      <c r="M17" s="177"/>
      <c r="N17" s="178" t="s">
        <v>202</v>
      </c>
      <c r="O17" s="214">
        <v>15.120000000000001</v>
      </c>
      <c r="P17" s="193" t="s">
        <v>209</v>
      </c>
      <c r="Q17" s="209">
        <v>0</v>
      </c>
      <c r="R17" s="210">
        <v>0</v>
      </c>
      <c r="S17" s="211">
        <v>3</v>
      </c>
      <c r="T17" s="211">
        <v>45.36</v>
      </c>
      <c r="U17" s="213">
        <v>45.36</v>
      </c>
    </row>
    <row r="18" spans="1:21" ht="21" customHeight="1">
      <c r="A18" s="11"/>
      <c r="B18" s="50" t="s">
        <v>44</v>
      </c>
      <c r="C18" s="164">
        <v>1</v>
      </c>
      <c r="D18" s="39" t="s">
        <v>43</v>
      </c>
      <c r="E18" s="13">
        <v>0</v>
      </c>
      <c r="F18" s="13">
        <f t="shared" si="0"/>
        <v>0</v>
      </c>
      <c r="G18" s="13">
        <v>133</v>
      </c>
      <c r="H18" s="13">
        <f t="shared" si="1"/>
        <v>133</v>
      </c>
      <c r="I18" s="60">
        <f t="shared" si="2"/>
        <v>133</v>
      </c>
      <c r="J18" s="60"/>
      <c r="M18" s="177"/>
      <c r="N18" s="178" t="s">
        <v>220</v>
      </c>
      <c r="O18" s="178">
        <v>2</v>
      </c>
      <c r="P18" s="193" t="s">
        <v>209</v>
      </c>
      <c r="Q18" s="211">
        <v>35</v>
      </c>
      <c r="R18" s="211">
        <v>70</v>
      </c>
      <c r="S18" s="209">
        <v>0</v>
      </c>
      <c r="T18" s="210">
        <v>0</v>
      </c>
      <c r="U18" s="213">
        <v>70</v>
      </c>
    </row>
    <row r="19" spans="1:22" ht="21" customHeight="1">
      <c r="A19" s="11"/>
      <c r="B19" s="45" t="s">
        <v>45</v>
      </c>
      <c r="C19" s="164">
        <v>1</v>
      </c>
      <c r="D19" s="39" t="s">
        <v>43</v>
      </c>
      <c r="E19" s="13">
        <v>0</v>
      </c>
      <c r="F19" s="13">
        <f t="shared" si="0"/>
        <v>0</v>
      </c>
      <c r="G19" s="13">
        <v>0</v>
      </c>
      <c r="H19" s="13">
        <f t="shared" si="1"/>
        <v>0</v>
      </c>
      <c r="I19" s="60">
        <f t="shared" si="2"/>
        <v>0</v>
      </c>
      <c r="J19" s="60"/>
      <c r="M19" s="177"/>
      <c r="N19" s="178"/>
      <c r="O19" s="178"/>
      <c r="P19" s="178"/>
      <c r="Q19" s="211"/>
      <c r="R19" s="211"/>
      <c r="S19" s="211"/>
      <c r="T19" s="211"/>
      <c r="U19" s="213"/>
      <c r="V19" s="169">
        <f>SUM(U9:U19)</f>
        <v>1046.1765408</v>
      </c>
    </row>
    <row r="20" spans="1:22" ht="21" customHeight="1">
      <c r="A20" s="11"/>
      <c r="B20" s="51" t="s">
        <v>76</v>
      </c>
      <c r="C20" s="47">
        <f>C18*0.3</f>
        <v>0.3</v>
      </c>
      <c r="D20" s="39" t="s">
        <v>79</v>
      </c>
      <c r="E20" s="13">
        <v>467</v>
      </c>
      <c r="F20" s="13">
        <f t="shared" si="0"/>
        <v>140.1</v>
      </c>
      <c r="G20" s="13">
        <v>0</v>
      </c>
      <c r="H20" s="13">
        <f t="shared" si="1"/>
        <v>0</v>
      </c>
      <c r="I20" s="60">
        <f t="shared" si="2"/>
        <v>140.1</v>
      </c>
      <c r="J20" s="60"/>
      <c r="M20" s="177">
        <v>3</v>
      </c>
      <c r="N20" s="187" t="s">
        <v>204</v>
      </c>
      <c r="O20" s="178"/>
      <c r="P20" s="178"/>
      <c r="Q20" s="211"/>
      <c r="R20" s="211"/>
      <c r="S20" s="211"/>
      <c r="T20" s="211"/>
      <c r="U20" s="213"/>
      <c r="V20" s="6">
        <f>4*4*4</f>
        <v>64</v>
      </c>
    </row>
    <row r="21" spans="1:22" ht="21" customHeight="1">
      <c r="A21" s="11"/>
      <c r="B21" s="51" t="s">
        <v>78</v>
      </c>
      <c r="C21" s="47"/>
      <c r="D21" s="39" t="s">
        <v>47</v>
      </c>
      <c r="E21" s="13">
        <v>0</v>
      </c>
      <c r="F21" s="13">
        <f t="shared" si="0"/>
        <v>0</v>
      </c>
      <c r="G21" s="13">
        <v>0</v>
      </c>
      <c r="H21" s="13">
        <f t="shared" si="1"/>
        <v>0</v>
      </c>
      <c r="I21" s="60">
        <f t="shared" si="2"/>
        <v>0</v>
      </c>
      <c r="J21" s="60"/>
      <c r="M21" s="177"/>
      <c r="N21" s="178" t="s">
        <v>205</v>
      </c>
      <c r="O21" s="215">
        <v>0.14080000000000004</v>
      </c>
      <c r="P21" s="193" t="s">
        <v>225</v>
      </c>
      <c r="Q21" s="211">
        <v>2000</v>
      </c>
      <c r="R21" s="211">
        <v>281.6000000000001</v>
      </c>
      <c r="S21" s="211">
        <v>200</v>
      </c>
      <c r="T21" s="211">
        <v>28.160000000000007</v>
      </c>
      <c r="U21" s="212">
        <v>309.7600000000001</v>
      </c>
      <c r="V21" s="170">
        <f>V19/V20</f>
        <v>16.34650845</v>
      </c>
    </row>
    <row r="22" spans="1:21" ht="21" customHeight="1">
      <c r="A22" s="11"/>
      <c r="B22" s="51" t="s">
        <v>77</v>
      </c>
      <c r="C22" s="167">
        <v>1</v>
      </c>
      <c r="D22" s="39" t="s">
        <v>25</v>
      </c>
      <c r="E22" s="13">
        <v>32.71</v>
      </c>
      <c r="F22" s="13">
        <f t="shared" si="0"/>
        <v>32.71</v>
      </c>
      <c r="G22" s="13">
        <v>0</v>
      </c>
      <c r="H22" s="13">
        <f t="shared" si="1"/>
        <v>0</v>
      </c>
      <c r="I22" s="60">
        <f t="shared" si="2"/>
        <v>32.71</v>
      </c>
      <c r="J22" s="60"/>
      <c r="M22" s="177"/>
      <c r="N22" s="178" t="s">
        <v>206</v>
      </c>
      <c r="O22" s="214">
        <v>1.1109824000000001</v>
      </c>
      <c r="P22" s="193" t="s">
        <v>225</v>
      </c>
      <c r="Q22" s="211">
        <v>2500</v>
      </c>
      <c r="R22" s="211">
        <v>2777.4560000000006</v>
      </c>
      <c r="S22" s="211">
        <v>250</v>
      </c>
      <c r="T22" s="211">
        <v>277.7456</v>
      </c>
      <c r="U22" s="213">
        <v>3055.201600000001</v>
      </c>
    </row>
    <row r="23" spans="1:21" ht="21" customHeight="1">
      <c r="A23" s="11"/>
      <c r="B23" s="73" t="s">
        <v>75</v>
      </c>
      <c r="C23" s="47">
        <v>10</v>
      </c>
      <c r="D23" s="14" t="s">
        <v>74</v>
      </c>
      <c r="E23" s="16"/>
      <c r="F23" s="13">
        <f t="shared" si="0"/>
        <v>0</v>
      </c>
      <c r="G23" s="16">
        <v>15</v>
      </c>
      <c r="H23" s="13">
        <f t="shared" si="1"/>
        <v>150</v>
      </c>
      <c r="I23" s="60">
        <f t="shared" si="2"/>
        <v>150</v>
      </c>
      <c r="J23" s="60"/>
      <c r="M23" s="177"/>
      <c r="N23" s="178"/>
      <c r="O23" s="178"/>
      <c r="P23" s="178"/>
      <c r="Q23" s="216"/>
      <c r="R23" s="211">
        <v>0</v>
      </c>
      <c r="S23" s="211"/>
      <c r="T23" s="211">
        <v>0</v>
      </c>
      <c r="U23" s="213">
        <v>0</v>
      </c>
    </row>
    <row r="24" spans="1:21" ht="21" customHeight="1">
      <c r="A24" s="11"/>
      <c r="B24" s="73" t="s">
        <v>217</v>
      </c>
      <c r="C24" s="47">
        <v>5</v>
      </c>
      <c r="D24" s="14" t="s">
        <v>47</v>
      </c>
      <c r="E24" s="16">
        <v>200</v>
      </c>
      <c r="F24" s="13">
        <f>E24*C24</f>
        <v>1000</v>
      </c>
      <c r="G24" s="16">
        <v>100</v>
      </c>
      <c r="H24" s="13">
        <f>C24*G24</f>
        <v>500</v>
      </c>
      <c r="I24" s="60">
        <f>F24+H24</f>
        <v>1500</v>
      </c>
      <c r="J24" s="60"/>
      <c r="M24" s="177">
        <v>4</v>
      </c>
      <c r="N24" s="187" t="s">
        <v>207</v>
      </c>
      <c r="O24" s="178"/>
      <c r="P24" s="178"/>
      <c r="Q24" s="211"/>
      <c r="R24" s="211"/>
      <c r="S24" s="211"/>
      <c r="T24" s="211"/>
      <c r="U24" s="213"/>
    </row>
    <row r="25" spans="1:21" ht="21" customHeight="1">
      <c r="A25" s="11"/>
      <c r="B25" s="73" t="s">
        <v>212</v>
      </c>
      <c r="C25" s="47">
        <v>3</v>
      </c>
      <c r="D25" s="14" t="s">
        <v>48</v>
      </c>
      <c r="E25" s="16">
        <v>300</v>
      </c>
      <c r="F25" s="13">
        <f>E25*C25</f>
        <v>900</v>
      </c>
      <c r="G25" s="16">
        <v>100</v>
      </c>
      <c r="H25" s="13">
        <f>C25*G25</f>
        <v>300</v>
      </c>
      <c r="I25" s="60">
        <f>F25+H25</f>
        <v>1200</v>
      </c>
      <c r="J25" s="60"/>
      <c r="M25" s="177"/>
      <c r="N25" s="178" t="s">
        <v>28</v>
      </c>
      <c r="O25" s="215">
        <v>0.6400000000000001</v>
      </c>
      <c r="P25" s="193" t="s">
        <v>226</v>
      </c>
      <c r="Q25" s="211">
        <v>400</v>
      </c>
      <c r="R25" s="211">
        <v>256.00000000000006</v>
      </c>
      <c r="S25" s="211">
        <v>80</v>
      </c>
      <c r="T25" s="211">
        <v>51.20000000000001</v>
      </c>
      <c r="U25" s="213">
        <v>307.20000000000005</v>
      </c>
    </row>
    <row r="26" spans="1:21" ht="21" customHeight="1">
      <c r="A26" s="11"/>
      <c r="B26" s="73" t="s">
        <v>213</v>
      </c>
      <c r="C26" s="47">
        <v>9</v>
      </c>
      <c r="D26" s="14" t="s">
        <v>48</v>
      </c>
      <c r="E26" s="16">
        <v>1260</v>
      </c>
      <c r="F26" s="13">
        <f>E26*C26</f>
        <v>11340</v>
      </c>
      <c r="G26" s="16">
        <v>200</v>
      </c>
      <c r="H26" s="13">
        <f>C26*G26</f>
        <v>1800</v>
      </c>
      <c r="I26" s="60">
        <f>F26+H26</f>
        <v>13140</v>
      </c>
      <c r="J26" s="60"/>
      <c r="M26" s="177"/>
      <c r="N26" s="178" t="s">
        <v>29</v>
      </c>
      <c r="O26" s="178">
        <v>1</v>
      </c>
      <c r="P26" s="193" t="s">
        <v>209</v>
      </c>
      <c r="Q26" s="211">
        <v>40</v>
      </c>
      <c r="R26" s="211">
        <v>40</v>
      </c>
      <c r="S26" s="209">
        <v>0</v>
      </c>
      <c r="T26" s="210">
        <v>0</v>
      </c>
      <c r="U26" s="213">
        <v>40</v>
      </c>
    </row>
    <row r="27" spans="1:21" ht="21" customHeight="1">
      <c r="A27" s="11"/>
      <c r="B27" s="51"/>
      <c r="C27" s="47"/>
      <c r="D27" s="39"/>
      <c r="E27" s="13"/>
      <c r="F27" s="13"/>
      <c r="G27" s="13"/>
      <c r="H27" s="13"/>
      <c r="I27" s="60"/>
      <c r="J27" s="60"/>
      <c r="M27" s="177"/>
      <c r="N27" s="178"/>
      <c r="O27" s="178"/>
      <c r="P27" s="178"/>
      <c r="Q27" s="211"/>
      <c r="R27" s="211">
        <v>0</v>
      </c>
      <c r="S27" s="211"/>
      <c r="T27" s="211">
        <v>0</v>
      </c>
      <c r="U27" s="213">
        <v>0</v>
      </c>
    </row>
    <row r="28" spans="1:21" ht="21" customHeight="1">
      <c r="A28" s="11"/>
      <c r="B28" s="71" t="s">
        <v>30</v>
      </c>
      <c r="C28" s="16"/>
      <c r="D28" s="14"/>
      <c r="E28" s="13"/>
      <c r="F28" s="15">
        <f>SUM(F6:F27)</f>
        <v>18713.64</v>
      </c>
      <c r="G28" s="13"/>
      <c r="H28" s="15">
        <f>SUM(H6:H27)</f>
        <v>4024.5</v>
      </c>
      <c r="I28" s="17">
        <f>SUM(I6:I27)</f>
        <v>22738.14</v>
      </c>
      <c r="J28" s="17"/>
      <c r="M28" s="177">
        <v>5</v>
      </c>
      <c r="N28" s="187" t="s">
        <v>210</v>
      </c>
      <c r="O28" s="178"/>
      <c r="P28" s="178"/>
      <c r="Q28" s="211"/>
      <c r="R28" s="211"/>
      <c r="S28" s="211"/>
      <c r="T28" s="211"/>
      <c r="U28" s="213"/>
    </row>
    <row r="29" spans="1:21" ht="21" customHeight="1" thickBot="1">
      <c r="A29" s="18"/>
      <c r="B29" s="72"/>
      <c r="C29" s="27"/>
      <c r="D29" s="20"/>
      <c r="E29" s="19"/>
      <c r="F29" s="19"/>
      <c r="G29" s="19"/>
      <c r="H29" s="19"/>
      <c r="I29" s="23"/>
      <c r="J29" s="23"/>
      <c r="M29" s="177"/>
      <c r="N29" s="178" t="s">
        <v>221</v>
      </c>
      <c r="O29" s="178"/>
      <c r="P29" s="178"/>
      <c r="Q29" s="211"/>
      <c r="R29" s="211"/>
      <c r="S29" s="211"/>
      <c r="T29" s="211"/>
      <c r="U29" s="213"/>
    </row>
    <row r="30" spans="4:21" ht="21" customHeight="1" thickBot="1">
      <c r="D30" s="4"/>
      <c r="F30" s="25"/>
      <c r="I30" s="41">
        <f>(SUMPRODUCT(C$6:C28,E$6:E28)+SUMPRODUCT(C$6:C28,G$6:G28))</f>
        <v>22738.14</v>
      </c>
      <c r="M30" s="177"/>
      <c r="N30" s="178" t="s">
        <v>212</v>
      </c>
      <c r="O30" s="178">
        <v>3</v>
      </c>
      <c r="P30" s="193" t="s">
        <v>48</v>
      </c>
      <c r="Q30" s="211">
        <v>300</v>
      </c>
      <c r="R30" s="211">
        <v>900</v>
      </c>
      <c r="S30" s="211">
        <v>50</v>
      </c>
      <c r="T30" s="211">
        <v>150</v>
      </c>
      <c r="U30" s="213">
        <v>1050</v>
      </c>
    </row>
    <row r="31" spans="4:21" ht="21" customHeight="1">
      <c r="D31" s="4"/>
      <c r="I31" s="39" t="str">
        <f>IF(ABS(I28-I30)&lt;=1,"OK","ERROR")</f>
        <v>OK</v>
      </c>
      <c r="M31" s="177"/>
      <c r="N31" s="178" t="s">
        <v>222</v>
      </c>
      <c r="O31" s="217">
        <v>15</v>
      </c>
      <c r="P31" s="193" t="s">
        <v>48</v>
      </c>
      <c r="Q31" s="211">
        <v>600</v>
      </c>
      <c r="R31" s="211">
        <v>9000</v>
      </c>
      <c r="S31" s="211">
        <v>150</v>
      </c>
      <c r="T31" s="211">
        <v>2250</v>
      </c>
      <c r="U31" s="213">
        <v>11250</v>
      </c>
    </row>
    <row r="32" spans="4:21" ht="21" customHeight="1">
      <c r="D32" s="4"/>
      <c r="M32" s="177"/>
      <c r="N32" s="178" t="s">
        <v>223</v>
      </c>
      <c r="O32" s="217"/>
      <c r="P32" s="193" t="s">
        <v>48</v>
      </c>
      <c r="Q32" s="211">
        <v>1260</v>
      </c>
      <c r="R32" s="211">
        <v>0</v>
      </c>
      <c r="S32" s="211">
        <v>200</v>
      </c>
      <c r="T32" s="211">
        <v>0</v>
      </c>
      <c r="U32" s="213">
        <v>0</v>
      </c>
    </row>
    <row r="33" spans="4:21" ht="21" customHeight="1">
      <c r="D33" s="4"/>
      <c r="M33" s="218"/>
      <c r="N33" s="219" t="s">
        <v>224</v>
      </c>
      <c r="O33" s="220">
        <v>1</v>
      </c>
      <c r="P33" s="218" t="s">
        <v>215</v>
      </c>
      <c r="Q33" s="221">
        <v>2000</v>
      </c>
      <c r="R33" s="221">
        <v>2000</v>
      </c>
      <c r="S33" s="222">
        <v>0</v>
      </c>
      <c r="T33" s="223">
        <v>0</v>
      </c>
      <c r="U33" s="224">
        <v>2000</v>
      </c>
    </row>
    <row r="34" spans="13:21" ht="21" customHeight="1">
      <c r="M34" s="177"/>
      <c r="N34" s="178"/>
      <c r="O34" s="217"/>
      <c r="P34" s="193"/>
      <c r="Q34" s="211"/>
      <c r="R34" s="211"/>
      <c r="S34" s="209"/>
      <c r="T34" s="210"/>
      <c r="U34" s="213"/>
    </row>
    <row r="35" spans="2:22" s="21" customFormat="1" ht="21" customHeight="1">
      <c r="B35" s="24"/>
      <c r="C35" s="29"/>
      <c r="D35" s="5"/>
      <c r="E35" s="5"/>
      <c r="F35" s="5"/>
      <c r="G35" s="5"/>
      <c r="H35" s="5"/>
      <c r="I35" s="22"/>
      <c r="J35" s="22"/>
      <c r="K35" s="6"/>
      <c r="L35" s="6"/>
      <c r="M35" s="177">
        <v>6</v>
      </c>
      <c r="N35" s="187" t="s">
        <v>216</v>
      </c>
      <c r="O35" s="217"/>
      <c r="P35" s="193"/>
      <c r="Q35" s="211"/>
      <c r="R35" s="211"/>
      <c r="S35" s="211"/>
      <c r="T35" s="211"/>
      <c r="U35" s="213"/>
      <c r="V35" s="6"/>
    </row>
    <row r="36" spans="2:22" s="21" customFormat="1" ht="21" customHeight="1">
      <c r="B36" s="24"/>
      <c r="C36" s="29"/>
      <c r="D36" s="5"/>
      <c r="E36" s="5"/>
      <c r="F36" s="5"/>
      <c r="G36" s="5"/>
      <c r="H36" s="5"/>
      <c r="I36" s="22"/>
      <c r="J36" s="22"/>
      <c r="K36" s="6"/>
      <c r="L36" s="6"/>
      <c r="M36" s="225"/>
      <c r="N36" s="226" t="s">
        <v>217</v>
      </c>
      <c r="O36" s="227">
        <v>5</v>
      </c>
      <c r="P36" s="228" t="s">
        <v>47</v>
      </c>
      <c r="Q36" s="229">
        <v>200</v>
      </c>
      <c r="R36" s="229">
        <v>1000</v>
      </c>
      <c r="S36" s="229">
        <v>100</v>
      </c>
      <c r="T36" s="229">
        <v>500</v>
      </c>
      <c r="U36" s="230">
        <v>1500</v>
      </c>
      <c r="V36" s="6"/>
    </row>
    <row r="37" spans="2:22" s="21" customFormat="1" ht="21" customHeight="1">
      <c r="B37" s="24"/>
      <c r="C37" s="29"/>
      <c r="D37" s="5"/>
      <c r="E37" s="5"/>
      <c r="F37" s="5"/>
      <c r="G37" s="5"/>
      <c r="H37" s="5"/>
      <c r="I37" s="22"/>
      <c r="J37" s="22"/>
      <c r="K37" s="6"/>
      <c r="L37" s="6"/>
      <c r="M37" s="231"/>
      <c r="N37" s="232"/>
      <c r="O37" s="232"/>
      <c r="P37" s="232"/>
      <c r="Q37" s="233"/>
      <c r="R37" s="233"/>
      <c r="S37" s="233"/>
      <c r="T37" s="233" t="s">
        <v>30</v>
      </c>
      <c r="U37" s="233">
        <v>20558.338140800002</v>
      </c>
      <c r="V37" s="6"/>
    </row>
    <row r="38" spans="2:22" s="21" customFormat="1" ht="21" customHeight="1">
      <c r="B38" s="24"/>
      <c r="C38" s="29"/>
      <c r="D38" s="5"/>
      <c r="E38" s="5"/>
      <c r="F38" s="5"/>
      <c r="G38" s="5"/>
      <c r="H38" s="5"/>
      <c r="I38" s="22"/>
      <c r="J38" s="22"/>
      <c r="K38" s="6"/>
      <c r="L38" s="6"/>
      <c r="M38" s="194"/>
      <c r="N38" s="195" t="s">
        <v>217</v>
      </c>
      <c r="O38" s="196">
        <v>10</v>
      </c>
      <c r="P38" s="197" t="s">
        <v>47</v>
      </c>
      <c r="Q38" s="198">
        <v>200</v>
      </c>
      <c r="R38" s="198">
        <f>O38*Q38</f>
        <v>2000</v>
      </c>
      <c r="S38" s="198">
        <v>100</v>
      </c>
      <c r="T38" s="198">
        <f>S38*O38</f>
        <v>1000</v>
      </c>
      <c r="U38" s="199">
        <f>T38+R38</f>
        <v>3000</v>
      </c>
      <c r="V38" s="6"/>
    </row>
    <row r="39" spans="2:22" s="21" customFormat="1" ht="21" customHeight="1">
      <c r="B39" s="24"/>
      <c r="C39" s="29"/>
      <c r="D39" s="5"/>
      <c r="E39" s="5"/>
      <c r="F39" s="5"/>
      <c r="G39" s="5"/>
      <c r="H39" s="5"/>
      <c r="I39" s="22"/>
      <c r="J39" s="22"/>
      <c r="K39" s="6"/>
      <c r="L39" s="6"/>
      <c r="M39" s="200"/>
      <c r="N39" s="201"/>
      <c r="O39" s="202"/>
      <c r="P39" s="202"/>
      <c r="Q39" s="203"/>
      <c r="R39" s="204"/>
      <c r="S39" s="204"/>
      <c r="T39" s="204" t="s">
        <v>30</v>
      </c>
      <c r="U39" s="204">
        <f>SUM(U9:U38)</f>
        <v>44116.676281600005</v>
      </c>
      <c r="V39" s="6"/>
    </row>
    <row r="40" spans="2:22" s="21" customFormat="1" ht="21" customHeight="1">
      <c r="B40" s="24"/>
      <c r="C40" s="29"/>
      <c r="D40" s="5"/>
      <c r="E40" s="5"/>
      <c r="F40" s="5"/>
      <c r="G40" s="5"/>
      <c r="H40" s="5"/>
      <c r="I40" s="22"/>
      <c r="J40" s="22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2:22" s="21" customFormat="1" ht="21" customHeight="1">
      <c r="B41" s="24"/>
      <c r="C41" s="29"/>
      <c r="D41" s="5"/>
      <c r="E41" s="5"/>
      <c r="F41" s="5"/>
      <c r="G41" s="5"/>
      <c r="H41" s="5"/>
      <c r="I41" s="22"/>
      <c r="J41" s="22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2:22" s="21" customFormat="1" ht="21" customHeight="1">
      <c r="B42" s="24"/>
      <c r="C42" s="29"/>
      <c r="D42" s="5"/>
      <c r="E42" s="5"/>
      <c r="F42" s="5"/>
      <c r="G42" s="5"/>
      <c r="H42" s="5"/>
      <c r="I42" s="22"/>
      <c r="J42" s="22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2:22" s="21" customFormat="1" ht="21" customHeight="1">
      <c r="B43" s="24"/>
      <c r="C43" s="29"/>
      <c r="D43" s="5"/>
      <c r="E43" s="5"/>
      <c r="F43" s="5"/>
      <c r="G43" s="5"/>
      <c r="H43" s="5"/>
      <c r="I43" s="22"/>
      <c r="J43" s="22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2:22" s="21" customFormat="1" ht="21" customHeight="1">
      <c r="B44" s="24"/>
      <c r="C44" s="29"/>
      <c r="D44" s="5"/>
      <c r="E44" s="5"/>
      <c r="F44" s="5"/>
      <c r="G44" s="5"/>
      <c r="H44" s="5"/>
      <c r="I44" s="22"/>
      <c r="J44" s="22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2:22" s="21" customFormat="1" ht="21" customHeight="1">
      <c r="B45" s="24"/>
      <c r="C45" s="29"/>
      <c r="D45" s="5"/>
      <c r="E45" s="5"/>
      <c r="F45" s="5"/>
      <c r="G45" s="5"/>
      <c r="H45" s="5"/>
      <c r="I45" s="22"/>
      <c r="J45" s="22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2:22" s="21" customFormat="1" ht="21" customHeight="1">
      <c r="B46" s="24"/>
      <c r="C46" s="29"/>
      <c r="D46" s="5"/>
      <c r="E46" s="5"/>
      <c r="F46" s="5"/>
      <c r="G46" s="5"/>
      <c r="H46" s="5"/>
      <c r="I46" s="22"/>
      <c r="J46" s="22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2:22" s="21" customFormat="1" ht="21" customHeight="1">
      <c r="B47" s="24"/>
      <c r="C47" s="29"/>
      <c r="D47" s="5"/>
      <c r="E47" s="5"/>
      <c r="F47" s="5"/>
      <c r="G47" s="5"/>
      <c r="H47" s="5"/>
      <c r="I47" s="22"/>
      <c r="J47" s="2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2:22" s="21" customFormat="1" ht="21" customHeight="1">
      <c r="B48" s="24"/>
      <c r="C48" s="29"/>
      <c r="D48" s="5"/>
      <c r="E48" s="5"/>
      <c r="F48" s="5"/>
      <c r="G48" s="5"/>
      <c r="H48" s="5"/>
      <c r="I48" s="22"/>
      <c r="J48" s="22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2:22" s="21" customFormat="1" ht="21" customHeight="1">
      <c r="B49" s="24"/>
      <c r="C49" s="29"/>
      <c r="D49" s="5"/>
      <c r="E49" s="5"/>
      <c r="F49" s="5"/>
      <c r="G49" s="5"/>
      <c r="H49" s="5"/>
      <c r="I49" s="22"/>
      <c r="J49" s="2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2:22" s="21" customFormat="1" ht="21" customHeight="1">
      <c r="B50" s="24"/>
      <c r="C50" s="29"/>
      <c r="D50" s="5"/>
      <c r="E50" s="5"/>
      <c r="F50" s="5"/>
      <c r="G50" s="5"/>
      <c r="H50" s="5"/>
      <c r="I50" s="22"/>
      <c r="J50" s="2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2:22" s="21" customFormat="1" ht="21" customHeight="1">
      <c r="B51" s="24"/>
      <c r="C51" s="29"/>
      <c r="D51" s="5"/>
      <c r="E51" s="5"/>
      <c r="F51" s="5"/>
      <c r="G51" s="5"/>
      <c r="H51" s="5"/>
      <c r="I51" s="22"/>
      <c r="J51" s="22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2:22" s="21" customFormat="1" ht="21" customHeight="1">
      <c r="B52" s="24"/>
      <c r="C52" s="29"/>
      <c r="D52" s="5"/>
      <c r="E52" s="5"/>
      <c r="F52" s="5"/>
      <c r="G52" s="5"/>
      <c r="H52" s="5"/>
      <c r="I52" s="22"/>
      <c r="J52" s="22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2:22" s="21" customFormat="1" ht="21" customHeight="1">
      <c r="B53" s="24"/>
      <c r="C53" s="29"/>
      <c r="D53" s="5"/>
      <c r="E53" s="5"/>
      <c r="F53" s="5"/>
      <c r="G53" s="5"/>
      <c r="H53" s="5"/>
      <c r="I53" s="22"/>
      <c r="J53" s="22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2:22" s="21" customFormat="1" ht="21" customHeight="1">
      <c r="B54" s="24"/>
      <c r="C54" s="29"/>
      <c r="D54" s="5"/>
      <c r="E54" s="5"/>
      <c r="F54" s="5"/>
      <c r="G54" s="5"/>
      <c r="H54" s="5"/>
      <c r="I54" s="22"/>
      <c r="J54" s="22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2:22" s="21" customFormat="1" ht="21" customHeight="1">
      <c r="B55" s="24"/>
      <c r="C55" s="29"/>
      <c r="D55" s="5"/>
      <c r="E55" s="5"/>
      <c r="F55" s="5"/>
      <c r="G55" s="5"/>
      <c r="H55" s="5"/>
      <c r="I55" s="22"/>
      <c r="J55" s="22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2:22" s="21" customFormat="1" ht="21" customHeight="1">
      <c r="B56" s="24"/>
      <c r="C56" s="29"/>
      <c r="D56" s="5"/>
      <c r="E56" s="5"/>
      <c r="F56" s="5"/>
      <c r="G56" s="5"/>
      <c r="H56" s="5"/>
      <c r="I56" s="22"/>
      <c r="J56" s="22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22" s="21" customFormat="1" ht="21" customHeight="1">
      <c r="B57" s="24"/>
      <c r="C57" s="29"/>
      <c r="D57" s="5"/>
      <c r="E57" s="5"/>
      <c r="F57" s="5"/>
      <c r="G57" s="5"/>
      <c r="H57" s="5"/>
      <c r="I57" s="22"/>
      <c r="J57" s="22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2:22" s="21" customFormat="1" ht="21" customHeight="1">
      <c r="B58" s="24"/>
      <c r="C58" s="29"/>
      <c r="D58" s="5"/>
      <c r="E58" s="5"/>
      <c r="F58" s="5"/>
      <c r="G58" s="5"/>
      <c r="H58" s="5"/>
      <c r="I58" s="22"/>
      <c r="J58" s="22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2:22" s="21" customFormat="1" ht="21" customHeight="1">
      <c r="B59" s="24"/>
      <c r="C59" s="29"/>
      <c r="D59" s="5"/>
      <c r="E59" s="5"/>
      <c r="F59" s="5"/>
      <c r="G59" s="5"/>
      <c r="H59" s="5"/>
      <c r="I59" s="22"/>
      <c r="J59" s="22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2:22" s="21" customFormat="1" ht="21" customHeight="1">
      <c r="B60" s="24"/>
      <c r="C60" s="29"/>
      <c r="D60" s="5"/>
      <c r="E60" s="5"/>
      <c r="F60" s="5"/>
      <c r="G60" s="5"/>
      <c r="H60" s="5"/>
      <c r="I60" s="22"/>
      <c r="J60" s="22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2:22" s="21" customFormat="1" ht="21" customHeight="1">
      <c r="B61" s="24"/>
      <c r="C61" s="29"/>
      <c r="D61" s="5"/>
      <c r="E61" s="5"/>
      <c r="F61" s="5"/>
      <c r="G61" s="5"/>
      <c r="H61" s="5"/>
      <c r="I61" s="22"/>
      <c r="J61" s="22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2:22" s="21" customFormat="1" ht="21" customHeight="1">
      <c r="B62" s="24"/>
      <c r="C62" s="29"/>
      <c r="D62" s="5"/>
      <c r="E62" s="5"/>
      <c r="F62" s="5"/>
      <c r="G62" s="5"/>
      <c r="H62" s="5"/>
      <c r="I62" s="22"/>
      <c r="J62" s="22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4" spans="2:22" s="21" customFormat="1" ht="21" customHeight="1">
      <c r="B64" s="24"/>
      <c r="C64" s="29"/>
      <c r="D64" s="5"/>
      <c r="E64" s="5"/>
      <c r="F64" s="5"/>
      <c r="G64" s="5"/>
      <c r="H64" s="5"/>
      <c r="I64" s="22"/>
      <c r="J64" s="22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2:22" s="21" customFormat="1" ht="21" customHeight="1">
      <c r="B65" s="24"/>
      <c r="C65" s="29"/>
      <c r="D65" s="5"/>
      <c r="E65" s="5"/>
      <c r="F65" s="5"/>
      <c r="G65" s="5"/>
      <c r="H65" s="5"/>
      <c r="I65" s="22"/>
      <c r="J65" s="22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2:22" s="21" customFormat="1" ht="21" customHeight="1">
      <c r="B66" s="24"/>
      <c r="C66" s="29"/>
      <c r="D66" s="5"/>
      <c r="E66" s="5"/>
      <c r="F66" s="5"/>
      <c r="G66" s="5"/>
      <c r="H66" s="5"/>
      <c r="I66" s="22"/>
      <c r="J66" s="22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2:22" s="21" customFormat="1" ht="21" customHeight="1">
      <c r="B67" s="24"/>
      <c r="C67" s="29"/>
      <c r="D67" s="5"/>
      <c r="E67" s="5"/>
      <c r="F67" s="5"/>
      <c r="G67" s="5"/>
      <c r="H67" s="5"/>
      <c r="I67" s="22"/>
      <c r="J67" s="22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2:22" s="21" customFormat="1" ht="21" customHeight="1">
      <c r="B68" s="24"/>
      <c r="C68" s="29"/>
      <c r="D68" s="5"/>
      <c r="E68" s="5"/>
      <c r="F68" s="5"/>
      <c r="G68" s="5"/>
      <c r="H68" s="5"/>
      <c r="I68" s="22"/>
      <c r="J68" s="22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2:22" s="21" customFormat="1" ht="21" customHeight="1">
      <c r="B69" s="24"/>
      <c r="C69" s="29"/>
      <c r="D69" s="5"/>
      <c r="E69" s="5"/>
      <c r="F69" s="5"/>
      <c r="G69" s="5"/>
      <c r="H69" s="5"/>
      <c r="I69" s="22"/>
      <c r="J69" s="22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2:22" s="21" customFormat="1" ht="21" customHeight="1">
      <c r="B70" s="24"/>
      <c r="C70" s="29"/>
      <c r="D70" s="5"/>
      <c r="E70" s="5"/>
      <c r="F70" s="5"/>
      <c r="G70" s="5"/>
      <c r="H70" s="5"/>
      <c r="I70" s="22"/>
      <c r="J70" s="22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2:22" s="21" customFormat="1" ht="21" customHeight="1">
      <c r="B71" s="24"/>
      <c r="C71" s="29"/>
      <c r="D71" s="5"/>
      <c r="E71" s="5"/>
      <c r="F71" s="5"/>
      <c r="G71" s="5"/>
      <c r="H71" s="5"/>
      <c r="I71" s="22"/>
      <c r="J71" s="22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2:22" s="21" customFormat="1" ht="21" customHeight="1">
      <c r="B72" s="24"/>
      <c r="C72" s="29"/>
      <c r="D72" s="5"/>
      <c r="E72" s="5"/>
      <c r="F72" s="5"/>
      <c r="G72" s="5"/>
      <c r="H72" s="5"/>
      <c r="I72" s="22"/>
      <c r="J72" s="22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2:22" s="21" customFormat="1" ht="21" customHeight="1">
      <c r="B73" s="24"/>
      <c r="C73" s="29"/>
      <c r="D73" s="5"/>
      <c r="E73" s="5"/>
      <c r="F73" s="5"/>
      <c r="G73" s="5"/>
      <c r="H73" s="5"/>
      <c r="I73" s="22"/>
      <c r="J73" s="22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2:22" s="21" customFormat="1" ht="21" customHeight="1">
      <c r="B74" s="24"/>
      <c r="C74" s="29"/>
      <c r="D74" s="5"/>
      <c r="E74" s="5"/>
      <c r="F74" s="5"/>
      <c r="G74" s="5"/>
      <c r="H74" s="5"/>
      <c r="I74" s="22"/>
      <c r="J74" s="22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2:22" s="21" customFormat="1" ht="21" customHeight="1">
      <c r="B75" s="24"/>
      <c r="C75" s="29"/>
      <c r="D75" s="5"/>
      <c r="E75" s="5"/>
      <c r="F75" s="5"/>
      <c r="G75" s="5"/>
      <c r="H75" s="5"/>
      <c r="I75" s="22"/>
      <c r="J75" s="22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2:22" s="21" customFormat="1" ht="21" customHeight="1">
      <c r="B76" s="24"/>
      <c r="C76" s="29"/>
      <c r="D76" s="5"/>
      <c r="E76" s="5"/>
      <c r="F76" s="5"/>
      <c r="G76" s="5"/>
      <c r="H76" s="5"/>
      <c r="I76" s="22"/>
      <c r="J76" s="22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2:22" s="21" customFormat="1" ht="21" customHeight="1">
      <c r="B77" s="24"/>
      <c r="C77" s="29"/>
      <c r="D77" s="5"/>
      <c r="E77" s="5"/>
      <c r="F77" s="5"/>
      <c r="G77" s="5"/>
      <c r="H77" s="5"/>
      <c r="I77" s="22"/>
      <c r="J77" s="22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2:22" s="21" customFormat="1" ht="21" customHeight="1">
      <c r="B78" s="24"/>
      <c r="C78" s="29"/>
      <c r="D78" s="5"/>
      <c r="E78" s="5"/>
      <c r="F78" s="5"/>
      <c r="G78" s="5"/>
      <c r="H78" s="5"/>
      <c r="I78" s="22"/>
      <c r="J78" s="22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2:22" s="21" customFormat="1" ht="21" customHeight="1">
      <c r="B79" s="24"/>
      <c r="C79" s="29"/>
      <c r="D79" s="5"/>
      <c r="E79" s="5"/>
      <c r="F79" s="5"/>
      <c r="G79" s="5"/>
      <c r="H79" s="5"/>
      <c r="I79" s="22"/>
      <c r="J79" s="22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2:22" s="21" customFormat="1" ht="21" customHeight="1">
      <c r="B80" s="24"/>
      <c r="C80" s="29"/>
      <c r="D80" s="5"/>
      <c r="E80" s="5"/>
      <c r="F80" s="5"/>
      <c r="G80" s="5"/>
      <c r="H80" s="5"/>
      <c r="I80" s="22"/>
      <c r="J80" s="22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2:22" s="21" customFormat="1" ht="21" customHeight="1">
      <c r="B81" s="24"/>
      <c r="C81" s="29"/>
      <c r="D81" s="5"/>
      <c r="E81" s="5"/>
      <c r="F81" s="5"/>
      <c r="G81" s="5"/>
      <c r="H81" s="5"/>
      <c r="I81" s="22"/>
      <c r="J81" s="22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2:22" s="21" customFormat="1" ht="21" customHeight="1">
      <c r="B82" s="24"/>
      <c r="C82" s="29"/>
      <c r="D82" s="5"/>
      <c r="E82" s="5"/>
      <c r="F82" s="5"/>
      <c r="G82" s="5"/>
      <c r="H82" s="5"/>
      <c r="I82" s="22"/>
      <c r="J82" s="22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2:22" s="21" customFormat="1" ht="21" customHeight="1">
      <c r="B83" s="24"/>
      <c r="C83" s="29"/>
      <c r="D83" s="5"/>
      <c r="E83" s="5"/>
      <c r="F83" s="5"/>
      <c r="G83" s="5"/>
      <c r="H83" s="5"/>
      <c r="I83" s="22"/>
      <c r="J83" s="22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</sheetData>
  <sheetProtection/>
  <mergeCells count="8">
    <mergeCell ref="I4:I5"/>
    <mergeCell ref="J4:J5"/>
    <mergeCell ref="A4:A5"/>
    <mergeCell ref="B4:B5"/>
    <mergeCell ref="C4:C5"/>
    <mergeCell ref="D4:D5"/>
    <mergeCell ref="E4:F4"/>
    <mergeCell ref="G4:H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5" r:id="rId1"/>
  <headerFooter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V83"/>
  <sheetViews>
    <sheetView view="pageBreakPreview" zoomScaleSheetLayoutView="100" zoomScalePageLayoutView="0" workbookViewId="0" topLeftCell="A1">
      <pane ySplit="5" topLeftCell="A20" activePane="bottomLeft" state="frozen"/>
      <selection pane="topLeft" activeCell="I30" sqref="I30"/>
      <selection pane="bottomLeft" activeCell="I30" sqref="I30"/>
    </sheetView>
  </sheetViews>
  <sheetFormatPr defaultColWidth="9.140625" defaultRowHeight="15"/>
  <cols>
    <col min="1" max="1" width="7.28125" style="21" customWidth="1"/>
    <col min="2" max="2" width="30.57421875" style="24" customWidth="1"/>
    <col min="3" max="3" width="8.57421875" style="29" customWidth="1"/>
    <col min="4" max="4" width="8.57421875" style="5" customWidth="1"/>
    <col min="5" max="5" width="9.28125" style="5" bestFit="1" customWidth="1"/>
    <col min="6" max="6" width="12.7109375" style="5" customWidth="1"/>
    <col min="7" max="7" width="8.7109375" style="5" customWidth="1"/>
    <col min="8" max="8" width="11.57421875" style="5" bestFit="1" customWidth="1"/>
    <col min="9" max="10" width="10.57421875" style="22" customWidth="1"/>
    <col min="11" max="16384" width="9.140625" style="6" customWidth="1"/>
  </cols>
  <sheetData>
    <row r="1" spans="1:10" ht="20.25">
      <c r="A1" s="67" t="s">
        <v>62</v>
      </c>
      <c r="B1" s="76"/>
      <c r="C1" s="30"/>
      <c r="D1" s="4"/>
      <c r="E1" s="4"/>
      <c r="F1" s="4"/>
      <c r="G1" s="4"/>
      <c r="H1" s="4"/>
      <c r="I1" s="77"/>
      <c r="J1" s="77"/>
    </row>
    <row r="2" ht="20.25">
      <c r="A2" s="21" t="s">
        <v>227</v>
      </c>
    </row>
    <row r="3" ht="2.25" customHeight="1"/>
    <row r="4" spans="1:10" ht="21">
      <c r="A4" s="646" t="s">
        <v>1</v>
      </c>
      <c r="B4" s="647" t="s">
        <v>2</v>
      </c>
      <c r="C4" s="648" t="s">
        <v>3</v>
      </c>
      <c r="D4" s="649" t="s">
        <v>4</v>
      </c>
      <c r="E4" s="649" t="s">
        <v>18</v>
      </c>
      <c r="F4" s="649"/>
      <c r="G4" s="649" t="s">
        <v>19</v>
      </c>
      <c r="H4" s="649"/>
      <c r="I4" s="644" t="s">
        <v>20</v>
      </c>
      <c r="J4" s="645" t="s">
        <v>69</v>
      </c>
    </row>
    <row r="5" spans="1:10" ht="21">
      <c r="A5" s="646"/>
      <c r="B5" s="647"/>
      <c r="C5" s="648"/>
      <c r="D5" s="649"/>
      <c r="E5" s="7" t="s">
        <v>22</v>
      </c>
      <c r="F5" s="7" t="s">
        <v>23</v>
      </c>
      <c r="G5" s="7" t="s">
        <v>22</v>
      </c>
      <c r="H5" s="7" t="s">
        <v>23</v>
      </c>
      <c r="I5" s="644"/>
      <c r="J5" s="645"/>
    </row>
    <row r="6" spans="1:10" ht="21" customHeight="1">
      <c r="A6" s="63">
        <v>1</v>
      </c>
      <c r="B6" s="74" t="s">
        <v>31</v>
      </c>
      <c r="C6" s="47">
        <v>10</v>
      </c>
      <c r="D6" s="14" t="s">
        <v>70</v>
      </c>
      <c r="E6" s="13">
        <v>10</v>
      </c>
      <c r="F6" s="13">
        <f>SUM(C6*E6)</f>
        <v>100</v>
      </c>
      <c r="G6" s="13">
        <v>20</v>
      </c>
      <c r="H6" s="13">
        <f>SUM(C6*G6)</f>
        <v>200</v>
      </c>
      <c r="I6" s="60">
        <f>SUM(F6+H6)</f>
        <v>300</v>
      </c>
      <c r="J6" s="60"/>
    </row>
    <row r="7" spans="1:10" ht="21" customHeight="1">
      <c r="A7" s="63">
        <v>2</v>
      </c>
      <c r="B7" s="75" t="s">
        <v>32</v>
      </c>
      <c r="C7" s="47">
        <v>0</v>
      </c>
      <c r="D7" s="14" t="s">
        <v>71</v>
      </c>
      <c r="E7" s="13">
        <v>0</v>
      </c>
      <c r="F7" s="13">
        <f>SUM(C7*E7)</f>
        <v>0</v>
      </c>
      <c r="G7" s="13">
        <v>99</v>
      </c>
      <c r="H7" s="13">
        <f>SUM(C7*G7)</f>
        <v>0</v>
      </c>
      <c r="I7" s="60">
        <f>SUM(F7+H7)</f>
        <v>0</v>
      </c>
      <c r="J7" s="60"/>
    </row>
    <row r="8" spans="1:21" ht="21" customHeight="1">
      <c r="A8" s="63"/>
      <c r="B8" s="75" t="s">
        <v>33</v>
      </c>
      <c r="C8" s="47">
        <v>8</v>
      </c>
      <c r="D8" s="14" t="s">
        <v>71</v>
      </c>
      <c r="E8" s="13">
        <v>0</v>
      </c>
      <c r="F8" s="13">
        <f>SUM(C8*E8)</f>
        <v>0</v>
      </c>
      <c r="G8" s="13">
        <v>0</v>
      </c>
      <c r="H8" s="13">
        <f>SUM(C8*G8)</f>
        <v>0</v>
      </c>
      <c r="I8" s="60">
        <f>SUM(F8+H8)</f>
        <v>0</v>
      </c>
      <c r="J8" s="39"/>
      <c r="M8" s="171">
        <v>1</v>
      </c>
      <c r="N8" s="172" t="s">
        <v>192</v>
      </c>
      <c r="O8" s="205"/>
      <c r="P8" s="206"/>
      <c r="Q8" s="207"/>
      <c r="R8" s="207"/>
      <c r="S8" s="207"/>
      <c r="T8" s="207"/>
      <c r="U8" s="208"/>
    </row>
    <row r="9" spans="1:21" ht="21" customHeight="1">
      <c r="A9" s="63">
        <v>3</v>
      </c>
      <c r="B9" s="75" t="s">
        <v>34</v>
      </c>
      <c r="C9" s="9"/>
      <c r="D9" s="14"/>
      <c r="E9" s="13"/>
      <c r="F9" s="13"/>
      <c r="G9" s="13"/>
      <c r="H9" s="13"/>
      <c r="I9" s="60"/>
      <c r="J9" s="60"/>
      <c r="M9" s="177"/>
      <c r="N9" s="178" t="s">
        <v>193</v>
      </c>
      <c r="O9" s="209">
        <v>0</v>
      </c>
      <c r="P9" s="193" t="s">
        <v>225</v>
      </c>
      <c r="Q9" s="209">
        <v>0</v>
      </c>
      <c r="R9" s="210">
        <v>0</v>
      </c>
      <c r="S9" s="211">
        <v>50</v>
      </c>
      <c r="T9" s="210">
        <v>0</v>
      </c>
      <c r="U9" s="212">
        <v>0</v>
      </c>
    </row>
    <row r="10" spans="1:21" ht="21" customHeight="1">
      <c r="A10" s="63"/>
      <c r="B10" s="73" t="s">
        <v>35</v>
      </c>
      <c r="C10" s="164">
        <v>1</v>
      </c>
      <c r="D10" s="14" t="s">
        <v>36</v>
      </c>
      <c r="E10" s="13">
        <v>1765.89</v>
      </c>
      <c r="F10" s="13">
        <f>E10*C10</f>
        <v>1765.89</v>
      </c>
      <c r="G10" s="13">
        <v>391</v>
      </c>
      <c r="H10" s="13">
        <f>C10*G10</f>
        <v>391</v>
      </c>
      <c r="I10" s="60">
        <f>F10+H10</f>
        <v>2156.8900000000003</v>
      </c>
      <c r="J10" s="60"/>
      <c r="M10" s="177"/>
      <c r="N10" s="178" t="s">
        <v>195</v>
      </c>
      <c r="O10" s="178">
        <v>8</v>
      </c>
      <c r="P10" s="193" t="s">
        <v>225</v>
      </c>
      <c r="Q10" s="209">
        <v>0</v>
      </c>
      <c r="R10" s="210">
        <v>0</v>
      </c>
      <c r="S10" s="211">
        <v>50</v>
      </c>
      <c r="T10" s="211">
        <v>400</v>
      </c>
      <c r="U10" s="213">
        <v>400</v>
      </c>
    </row>
    <row r="11" spans="1:21" ht="21" customHeight="1">
      <c r="A11" s="63"/>
      <c r="B11" s="73" t="s">
        <v>37</v>
      </c>
      <c r="C11" s="164">
        <v>1</v>
      </c>
      <c r="D11" s="14" t="s">
        <v>36</v>
      </c>
      <c r="E11" s="13">
        <v>1680.37</v>
      </c>
      <c r="F11" s="13">
        <f aca="true" t="shared" si="0" ref="F11:F23">E11*C11</f>
        <v>1680.37</v>
      </c>
      <c r="G11" s="13">
        <v>398</v>
      </c>
      <c r="H11" s="13">
        <f aca="true" t="shared" si="1" ref="H11:H23">C11*G11</f>
        <v>398</v>
      </c>
      <c r="I11" s="60">
        <f aca="true" t="shared" si="2" ref="I11:I23">F11+H11</f>
        <v>2078.37</v>
      </c>
      <c r="J11" s="60"/>
      <c r="M11" s="177"/>
      <c r="N11" s="178" t="s">
        <v>219</v>
      </c>
      <c r="O11" s="178">
        <v>0.5</v>
      </c>
      <c r="P11" s="193" t="s">
        <v>225</v>
      </c>
      <c r="Q11" s="211">
        <v>300</v>
      </c>
      <c r="R11" s="211">
        <v>150</v>
      </c>
      <c r="S11" s="211">
        <v>50</v>
      </c>
      <c r="T11" s="211">
        <v>25</v>
      </c>
      <c r="U11" s="213">
        <v>175</v>
      </c>
    </row>
    <row r="12" spans="1:21" ht="21" customHeight="1">
      <c r="A12" s="11"/>
      <c r="B12" s="73" t="s">
        <v>38</v>
      </c>
      <c r="C12" s="164">
        <v>1</v>
      </c>
      <c r="D12" s="14" t="s">
        <v>36</v>
      </c>
      <c r="E12" s="13">
        <v>514.02</v>
      </c>
      <c r="F12" s="13">
        <f t="shared" si="0"/>
        <v>514.02</v>
      </c>
      <c r="G12" s="13">
        <v>91</v>
      </c>
      <c r="H12" s="13">
        <f t="shared" si="1"/>
        <v>91</v>
      </c>
      <c r="I12" s="60">
        <f t="shared" si="2"/>
        <v>605.02</v>
      </c>
      <c r="J12" s="60"/>
      <c r="M12" s="177"/>
      <c r="N12" s="178"/>
      <c r="O12" s="178"/>
      <c r="P12" s="193"/>
      <c r="Q12" s="211"/>
      <c r="R12" s="211"/>
      <c r="S12" s="211"/>
      <c r="T12" s="211"/>
      <c r="U12" s="213"/>
    </row>
    <row r="13" spans="1:21" ht="21" customHeight="1">
      <c r="A13" s="11"/>
      <c r="B13" s="73" t="s">
        <v>80</v>
      </c>
      <c r="C13" s="167">
        <v>0</v>
      </c>
      <c r="D13" s="14" t="s">
        <v>40</v>
      </c>
      <c r="E13" s="13">
        <v>49</v>
      </c>
      <c r="F13" s="13">
        <f t="shared" si="0"/>
        <v>0</v>
      </c>
      <c r="G13" s="13">
        <v>9.1</v>
      </c>
      <c r="H13" s="13">
        <f t="shared" si="1"/>
        <v>0</v>
      </c>
      <c r="I13" s="60">
        <f t="shared" si="2"/>
        <v>0</v>
      </c>
      <c r="J13" s="60"/>
      <c r="M13" s="177">
        <v>2</v>
      </c>
      <c r="N13" s="187" t="s">
        <v>197</v>
      </c>
      <c r="O13" s="178"/>
      <c r="P13" s="193"/>
      <c r="Q13" s="211"/>
      <c r="R13" s="211"/>
      <c r="S13" s="211"/>
      <c r="T13" s="211"/>
      <c r="U13" s="213"/>
    </row>
    <row r="14" spans="1:21" ht="21" customHeight="1">
      <c r="A14" s="11"/>
      <c r="B14" s="73" t="s">
        <v>81</v>
      </c>
      <c r="C14" s="167">
        <v>3</v>
      </c>
      <c r="D14" s="14" t="s">
        <v>40</v>
      </c>
      <c r="E14" s="13">
        <v>106</v>
      </c>
      <c r="F14" s="13">
        <f t="shared" si="0"/>
        <v>318</v>
      </c>
      <c r="G14" s="13">
        <v>20.5</v>
      </c>
      <c r="H14" s="13">
        <f t="shared" si="1"/>
        <v>61.5</v>
      </c>
      <c r="I14" s="60">
        <f t="shared" si="2"/>
        <v>379.5</v>
      </c>
      <c r="J14" s="60"/>
      <c r="M14" s="177"/>
      <c r="N14" s="178" t="s">
        <v>198</v>
      </c>
      <c r="O14" s="209">
        <v>0</v>
      </c>
      <c r="P14" s="193" t="s">
        <v>40</v>
      </c>
      <c r="Q14" s="211">
        <v>54.43440000000001</v>
      </c>
      <c r="R14" s="210">
        <v>0</v>
      </c>
      <c r="S14" s="209">
        <v>0</v>
      </c>
      <c r="T14" s="210">
        <v>0</v>
      </c>
      <c r="U14" s="212">
        <v>0</v>
      </c>
    </row>
    <row r="15" spans="1:21" ht="21" customHeight="1">
      <c r="A15" s="11"/>
      <c r="B15" s="73" t="s">
        <v>82</v>
      </c>
      <c r="C15" s="167">
        <v>0</v>
      </c>
      <c r="D15" s="14" t="s">
        <v>40</v>
      </c>
      <c r="E15" s="13">
        <v>178</v>
      </c>
      <c r="F15" s="13">
        <f t="shared" si="0"/>
        <v>0</v>
      </c>
      <c r="G15" s="13">
        <v>29.3</v>
      </c>
      <c r="H15" s="13">
        <f t="shared" si="1"/>
        <v>0</v>
      </c>
      <c r="I15" s="60">
        <f t="shared" si="2"/>
        <v>0</v>
      </c>
      <c r="J15" s="60"/>
      <c r="M15" s="177"/>
      <c r="N15" s="178" t="s">
        <v>199</v>
      </c>
      <c r="O15" s="214">
        <v>3.024</v>
      </c>
      <c r="P15" s="193" t="s">
        <v>40</v>
      </c>
      <c r="Q15" s="211">
        <v>117.6642</v>
      </c>
      <c r="R15" s="211">
        <v>355.8165408</v>
      </c>
      <c r="S15" s="209">
        <v>0</v>
      </c>
      <c r="T15" s="210">
        <v>0</v>
      </c>
      <c r="U15" s="213">
        <v>355.8165408</v>
      </c>
    </row>
    <row r="16" spans="1:21" ht="21" customHeight="1">
      <c r="A16" s="11"/>
      <c r="B16" s="73" t="s">
        <v>46</v>
      </c>
      <c r="C16" s="47">
        <v>15</v>
      </c>
      <c r="D16" s="14" t="s">
        <v>25</v>
      </c>
      <c r="E16" s="13">
        <v>30.37</v>
      </c>
      <c r="F16" s="13">
        <f t="shared" si="0"/>
        <v>455.55</v>
      </c>
      <c r="G16" s="13">
        <v>0</v>
      </c>
      <c r="H16" s="13">
        <f t="shared" si="1"/>
        <v>0</v>
      </c>
      <c r="I16" s="60">
        <f t="shared" si="2"/>
        <v>455.55</v>
      </c>
      <c r="J16" s="60"/>
      <c r="M16" s="177"/>
      <c r="N16" s="178" t="s">
        <v>200</v>
      </c>
      <c r="O16" s="209">
        <v>0</v>
      </c>
      <c r="P16" s="193" t="s">
        <v>40</v>
      </c>
      <c r="Q16" s="211">
        <v>203.1744</v>
      </c>
      <c r="R16" s="210">
        <v>0</v>
      </c>
      <c r="S16" s="209">
        <v>0</v>
      </c>
      <c r="T16" s="210">
        <v>0</v>
      </c>
      <c r="U16" s="213">
        <v>0</v>
      </c>
    </row>
    <row r="17" spans="1:21" ht="21" customHeight="1">
      <c r="A17" s="11"/>
      <c r="B17" s="50" t="s">
        <v>64</v>
      </c>
      <c r="C17" s="164">
        <v>1</v>
      </c>
      <c r="D17" s="39" t="s">
        <v>43</v>
      </c>
      <c r="E17" s="13">
        <v>467</v>
      </c>
      <c r="F17" s="13">
        <f t="shared" si="0"/>
        <v>467</v>
      </c>
      <c r="G17" s="13">
        <v>0</v>
      </c>
      <c r="H17" s="13">
        <f t="shared" si="1"/>
        <v>0</v>
      </c>
      <c r="I17" s="60">
        <f t="shared" si="2"/>
        <v>467</v>
      </c>
      <c r="J17" s="60"/>
      <c r="M17" s="177"/>
      <c r="N17" s="178" t="s">
        <v>202</v>
      </c>
      <c r="O17" s="214">
        <v>15.120000000000001</v>
      </c>
      <c r="P17" s="193" t="s">
        <v>209</v>
      </c>
      <c r="Q17" s="209">
        <v>0</v>
      </c>
      <c r="R17" s="210">
        <v>0</v>
      </c>
      <c r="S17" s="211">
        <v>3</v>
      </c>
      <c r="T17" s="211">
        <v>45.36</v>
      </c>
      <c r="U17" s="213">
        <v>45.36</v>
      </c>
    </row>
    <row r="18" spans="1:21" ht="21" customHeight="1">
      <c r="A18" s="11"/>
      <c r="B18" s="50" t="s">
        <v>44</v>
      </c>
      <c r="C18" s="164">
        <v>1</v>
      </c>
      <c r="D18" s="39" t="s">
        <v>43</v>
      </c>
      <c r="E18" s="13">
        <v>0</v>
      </c>
      <c r="F18" s="13">
        <f t="shared" si="0"/>
        <v>0</v>
      </c>
      <c r="G18" s="13">
        <v>133</v>
      </c>
      <c r="H18" s="13">
        <f t="shared" si="1"/>
        <v>133</v>
      </c>
      <c r="I18" s="60">
        <f t="shared" si="2"/>
        <v>133</v>
      </c>
      <c r="J18" s="60"/>
      <c r="M18" s="177"/>
      <c r="N18" s="178" t="s">
        <v>220</v>
      </c>
      <c r="O18" s="178">
        <v>2</v>
      </c>
      <c r="P18" s="193" t="s">
        <v>209</v>
      </c>
      <c r="Q18" s="211">
        <v>35</v>
      </c>
      <c r="R18" s="211">
        <v>70</v>
      </c>
      <c r="S18" s="209">
        <v>0</v>
      </c>
      <c r="T18" s="210">
        <v>0</v>
      </c>
      <c r="U18" s="213">
        <v>70</v>
      </c>
    </row>
    <row r="19" spans="1:22" ht="21" customHeight="1">
      <c r="A19" s="11"/>
      <c r="B19" s="45" t="s">
        <v>45</v>
      </c>
      <c r="C19" s="164">
        <v>1</v>
      </c>
      <c r="D19" s="39" t="s">
        <v>43</v>
      </c>
      <c r="E19" s="13">
        <v>0</v>
      </c>
      <c r="F19" s="13">
        <f t="shared" si="0"/>
        <v>0</v>
      </c>
      <c r="G19" s="13">
        <v>0</v>
      </c>
      <c r="H19" s="13">
        <f t="shared" si="1"/>
        <v>0</v>
      </c>
      <c r="I19" s="60">
        <f t="shared" si="2"/>
        <v>0</v>
      </c>
      <c r="J19" s="60"/>
      <c r="M19" s="177"/>
      <c r="N19" s="178"/>
      <c r="O19" s="178"/>
      <c r="P19" s="178"/>
      <c r="Q19" s="211"/>
      <c r="R19" s="211"/>
      <c r="S19" s="211"/>
      <c r="T19" s="211"/>
      <c r="U19" s="213"/>
      <c r="V19" s="169">
        <f>SUM(U9:U19)</f>
        <v>1046.1765408</v>
      </c>
    </row>
    <row r="20" spans="1:22" ht="21" customHeight="1">
      <c r="A20" s="11"/>
      <c r="B20" s="51" t="s">
        <v>76</v>
      </c>
      <c r="C20" s="47">
        <f>C18*0.3</f>
        <v>0.3</v>
      </c>
      <c r="D20" s="39" t="s">
        <v>79</v>
      </c>
      <c r="E20" s="13">
        <v>467</v>
      </c>
      <c r="F20" s="13">
        <f t="shared" si="0"/>
        <v>140.1</v>
      </c>
      <c r="G20" s="13">
        <v>0</v>
      </c>
      <c r="H20" s="13">
        <f t="shared" si="1"/>
        <v>0</v>
      </c>
      <c r="I20" s="60">
        <f t="shared" si="2"/>
        <v>140.1</v>
      </c>
      <c r="J20" s="60"/>
      <c r="M20" s="177">
        <v>3</v>
      </c>
      <c r="N20" s="187" t="s">
        <v>204</v>
      </c>
      <c r="O20" s="178"/>
      <c r="P20" s="178"/>
      <c r="Q20" s="211"/>
      <c r="R20" s="211"/>
      <c r="S20" s="211"/>
      <c r="T20" s="211"/>
      <c r="U20" s="213"/>
      <c r="V20" s="6">
        <f>4*4*4</f>
        <v>64</v>
      </c>
    </row>
    <row r="21" spans="1:22" ht="21" customHeight="1">
      <c r="A21" s="11"/>
      <c r="B21" s="51" t="s">
        <v>78</v>
      </c>
      <c r="C21" s="47"/>
      <c r="D21" s="39" t="s">
        <v>47</v>
      </c>
      <c r="E21" s="13">
        <v>0</v>
      </c>
      <c r="F21" s="13">
        <f t="shared" si="0"/>
        <v>0</v>
      </c>
      <c r="G21" s="13">
        <v>0</v>
      </c>
      <c r="H21" s="13">
        <f t="shared" si="1"/>
        <v>0</v>
      </c>
      <c r="I21" s="60">
        <f t="shared" si="2"/>
        <v>0</v>
      </c>
      <c r="J21" s="60"/>
      <c r="M21" s="177"/>
      <c r="N21" s="178" t="s">
        <v>205</v>
      </c>
      <c r="O21" s="215">
        <v>0.14080000000000004</v>
      </c>
      <c r="P21" s="193" t="s">
        <v>225</v>
      </c>
      <c r="Q21" s="211">
        <v>2000</v>
      </c>
      <c r="R21" s="211">
        <v>281.6000000000001</v>
      </c>
      <c r="S21" s="211">
        <v>200</v>
      </c>
      <c r="T21" s="211">
        <v>28.160000000000007</v>
      </c>
      <c r="U21" s="212">
        <v>309.7600000000001</v>
      </c>
      <c r="V21" s="170">
        <f>V19/V20</f>
        <v>16.34650845</v>
      </c>
    </row>
    <row r="22" spans="1:21" ht="21" customHeight="1">
      <c r="A22" s="11"/>
      <c r="B22" s="51" t="s">
        <v>77</v>
      </c>
      <c r="C22" s="167">
        <v>1</v>
      </c>
      <c r="D22" s="39" t="s">
        <v>25</v>
      </c>
      <c r="E22" s="13">
        <v>32.71</v>
      </c>
      <c r="F22" s="13">
        <f t="shared" si="0"/>
        <v>32.71</v>
      </c>
      <c r="G22" s="13">
        <v>0</v>
      </c>
      <c r="H22" s="13">
        <f t="shared" si="1"/>
        <v>0</v>
      </c>
      <c r="I22" s="60">
        <f t="shared" si="2"/>
        <v>32.71</v>
      </c>
      <c r="J22" s="60"/>
      <c r="M22" s="177"/>
      <c r="N22" s="178" t="s">
        <v>206</v>
      </c>
      <c r="O22" s="214">
        <v>1.1109824000000001</v>
      </c>
      <c r="P22" s="193" t="s">
        <v>225</v>
      </c>
      <c r="Q22" s="211">
        <v>2500</v>
      </c>
      <c r="R22" s="211">
        <v>2777.4560000000006</v>
      </c>
      <c r="S22" s="211">
        <v>250</v>
      </c>
      <c r="T22" s="211">
        <v>277.7456</v>
      </c>
      <c r="U22" s="213">
        <v>3055.201600000001</v>
      </c>
    </row>
    <row r="23" spans="1:21" ht="21" customHeight="1">
      <c r="A23" s="11"/>
      <c r="B23" s="73" t="s">
        <v>75</v>
      </c>
      <c r="C23" s="47">
        <v>10</v>
      </c>
      <c r="D23" s="14" t="s">
        <v>74</v>
      </c>
      <c r="E23" s="16"/>
      <c r="F23" s="13">
        <f t="shared" si="0"/>
        <v>0</v>
      </c>
      <c r="G23" s="16">
        <v>15</v>
      </c>
      <c r="H23" s="13">
        <f t="shared" si="1"/>
        <v>150</v>
      </c>
      <c r="I23" s="60">
        <f t="shared" si="2"/>
        <v>150</v>
      </c>
      <c r="J23" s="60"/>
      <c r="M23" s="177"/>
      <c r="N23" s="178"/>
      <c r="O23" s="178"/>
      <c r="P23" s="178"/>
      <c r="Q23" s="216"/>
      <c r="R23" s="211">
        <v>0</v>
      </c>
      <c r="S23" s="211"/>
      <c r="T23" s="211">
        <v>0</v>
      </c>
      <c r="U23" s="213">
        <v>0</v>
      </c>
    </row>
    <row r="24" spans="1:21" ht="21" customHeight="1">
      <c r="A24" s="11"/>
      <c r="B24" s="73" t="s">
        <v>217</v>
      </c>
      <c r="C24" s="47">
        <v>5</v>
      </c>
      <c r="D24" s="14" t="s">
        <v>47</v>
      </c>
      <c r="E24" s="16">
        <v>200</v>
      </c>
      <c r="F24" s="13">
        <f>E24*C24</f>
        <v>1000</v>
      </c>
      <c r="G24" s="16">
        <v>100</v>
      </c>
      <c r="H24" s="13">
        <f>C24*G24</f>
        <v>500</v>
      </c>
      <c r="I24" s="60">
        <f>F24+H24</f>
        <v>1500</v>
      </c>
      <c r="J24" s="60"/>
      <c r="M24" s="177">
        <v>4</v>
      </c>
      <c r="N24" s="187" t="s">
        <v>207</v>
      </c>
      <c r="O24" s="178"/>
      <c r="P24" s="178"/>
      <c r="Q24" s="211"/>
      <c r="R24" s="211"/>
      <c r="S24" s="211"/>
      <c r="T24" s="211"/>
      <c r="U24" s="213"/>
    </row>
    <row r="25" spans="1:21" ht="21" customHeight="1">
      <c r="A25" s="11"/>
      <c r="B25" s="73" t="s">
        <v>212</v>
      </c>
      <c r="C25" s="47">
        <v>3</v>
      </c>
      <c r="D25" s="14" t="s">
        <v>48</v>
      </c>
      <c r="E25" s="16">
        <v>300</v>
      </c>
      <c r="F25" s="13">
        <f>E25*C25</f>
        <v>900</v>
      </c>
      <c r="G25" s="16">
        <v>100</v>
      </c>
      <c r="H25" s="13">
        <f>C25*G25</f>
        <v>300</v>
      </c>
      <c r="I25" s="60">
        <f>F25+H25</f>
        <v>1200</v>
      </c>
      <c r="J25" s="60"/>
      <c r="M25" s="177"/>
      <c r="N25" s="178" t="s">
        <v>28</v>
      </c>
      <c r="O25" s="215">
        <v>0.6400000000000001</v>
      </c>
      <c r="P25" s="193" t="s">
        <v>226</v>
      </c>
      <c r="Q25" s="211">
        <v>400</v>
      </c>
      <c r="R25" s="211">
        <v>256.00000000000006</v>
      </c>
      <c r="S25" s="211">
        <v>80</v>
      </c>
      <c r="T25" s="211">
        <v>51.20000000000001</v>
      </c>
      <c r="U25" s="213">
        <v>307.20000000000005</v>
      </c>
    </row>
    <row r="26" spans="1:21" ht="21" customHeight="1">
      <c r="A26" s="11"/>
      <c r="B26" s="73" t="s">
        <v>213</v>
      </c>
      <c r="C26" s="47">
        <v>5</v>
      </c>
      <c r="D26" s="14" t="s">
        <v>48</v>
      </c>
      <c r="E26" s="16">
        <v>1260</v>
      </c>
      <c r="F26" s="13">
        <f>E26*C26</f>
        <v>6300</v>
      </c>
      <c r="G26" s="16">
        <v>200</v>
      </c>
      <c r="H26" s="13">
        <f>C26*G26</f>
        <v>1000</v>
      </c>
      <c r="I26" s="60">
        <f>F26+H26</f>
        <v>7300</v>
      </c>
      <c r="J26" s="60"/>
      <c r="M26" s="177"/>
      <c r="N26" s="178" t="s">
        <v>29</v>
      </c>
      <c r="O26" s="178">
        <v>1</v>
      </c>
      <c r="P26" s="193" t="s">
        <v>209</v>
      </c>
      <c r="Q26" s="211">
        <v>40</v>
      </c>
      <c r="R26" s="211">
        <v>40</v>
      </c>
      <c r="S26" s="209">
        <v>0</v>
      </c>
      <c r="T26" s="210">
        <v>0</v>
      </c>
      <c r="U26" s="213">
        <v>40</v>
      </c>
    </row>
    <row r="27" spans="1:21" ht="21" customHeight="1">
      <c r="A27" s="11"/>
      <c r="B27" s="51"/>
      <c r="C27" s="47"/>
      <c r="D27" s="39"/>
      <c r="E27" s="13"/>
      <c r="F27" s="13"/>
      <c r="G27" s="13"/>
      <c r="H27" s="13"/>
      <c r="I27" s="60"/>
      <c r="J27" s="60"/>
      <c r="M27" s="177"/>
      <c r="N27" s="178"/>
      <c r="O27" s="178"/>
      <c r="P27" s="178"/>
      <c r="Q27" s="211"/>
      <c r="R27" s="211">
        <v>0</v>
      </c>
      <c r="S27" s="211"/>
      <c r="T27" s="211">
        <v>0</v>
      </c>
      <c r="U27" s="213">
        <v>0</v>
      </c>
    </row>
    <row r="28" spans="1:21" ht="21" customHeight="1">
      <c r="A28" s="11"/>
      <c r="B28" s="71" t="s">
        <v>30</v>
      </c>
      <c r="C28" s="16"/>
      <c r="D28" s="14"/>
      <c r="E28" s="13"/>
      <c r="F28" s="15">
        <f>SUM(F6:F27)</f>
        <v>13673.640000000001</v>
      </c>
      <c r="G28" s="13"/>
      <c r="H28" s="15">
        <f>SUM(H6:H27)</f>
        <v>3224.5</v>
      </c>
      <c r="I28" s="17">
        <f>SUM(I6:I27)</f>
        <v>16898.14</v>
      </c>
      <c r="J28" s="17"/>
      <c r="M28" s="177">
        <v>5</v>
      </c>
      <c r="N28" s="187" t="s">
        <v>210</v>
      </c>
      <c r="O28" s="178"/>
      <c r="P28" s="178"/>
      <c r="Q28" s="211"/>
      <c r="R28" s="211"/>
      <c r="S28" s="211"/>
      <c r="T28" s="211"/>
      <c r="U28" s="213"/>
    </row>
    <row r="29" spans="1:21" ht="21" customHeight="1" thickBot="1">
      <c r="A29" s="18"/>
      <c r="B29" s="72"/>
      <c r="C29" s="27"/>
      <c r="D29" s="20"/>
      <c r="E29" s="19"/>
      <c r="F29" s="19"/>
      <c r="G29" s="19"/>
      <c r="H29" s="19"/>
      <c r="I29" s="23"/>
      <c r="J29" s="23"/>
      <c r="M29" s="177"/>
      <c r="N29" s="178" t="s">
        <v>221</v>
      </c>
      <c r="O29" s="178"/>
      <c r="P29" s="178"/>
      <c r="Q29" s="211"/>
      <c r="R29" s="211"/>
      <c r="S29" s="211"/>
      <c r="T29" s="211"/>
      <c r="U29" s="213"/>
    </row>
    <row r="30" spans="4:21" ht="21" customHeight="1" thickBot="1">
      <c r="D30" s="4"/>
      <c r="F30" s="25"/>
      <c r="I30" s="41">
        <f>(SUMPRODUCT(C$6:C28,E$6:E28)+SUMPRODUCT(C$6:C28,G$6:G28))</f>
        <v>16898.14</v>
      </c>
      <c r="M30" s="177"/>
      <c r="N30" s="178" t="s">
        <v>212</v>
      </c>
      <c r="O30" s="178">
        <v>3</v>
      </c>
      <c r="P30" s="193" t="s">
        <v>48</v>
      </c>
      <c r="Q30" s="211">
        <v>300</v>
      </c>
      <c r="R30" s="211">
        <v>900</v>
      </c>
      <c r="S30" s="211">
        <v>50</v>
      </c>
      <c r="T30" s="211">
        <v>150</v>
      </c>
      <c r="U30" s="213">
        <v>1050</v>
      </c>
    </row>
    <row r="31" spans="4:21" ht="21" customHeight="1">
      <c r="D31" s="4"/>
      <c r="I31" s="39" t="str">
        <f>IF(ABS(I28-I30)&lt;=1,"OK","ERROR")</f>
        <v>OK</v>
      </c>
      <c r="M31" s="177"/>
      <c r="N31" s="178" t="s">
        <v>222</v>
      </c>
      <c r="O31" s="217">
        <v>5</v>
      </c>
      <c r="P31" s="193" t="s">
        <v>48</v>
      </c>
      <c r="Q31" s="211">
        <v>600</v>
      </c>
      <c r="R31" s="211">
        <v>3000</v>
      </c>
      <c r="S31" s="211">
        <v>150</v>
      </c>
      <c r="T31" s="211">
        <v>750</v>
      </c>
      <c r="U31" s="213">
        <v>3750</v>
      </c>
    </row>
    <row r="32" spans="4:21" ht="21" customHeight="1">
      <c r="D32" s="4"/>
      <c r="M32" s="177"/>
      <c r="N32" s="178" t="s">
        <v>223</v>
      </c>
      <c r="O32" s="217"/>
      <c r="P32" s="193" t="s">
        <v>48</v>
      </c>
      <c r="Q32" s="211">
        <v>1260</v>
      </c>
      <c r="R32" s="211">
        <v>0</v>
      </c>
      <c r="S32" s="211">
        <v>200</v>
      </c>
      <c r="T32" s="211">
        <v>0</v>
      </c>
      <c r="U32" s="213">
        <v>0</v>
      </c>
    </row>
    <row r="33" spans="4:21" ht="21" customHeight="1">
      <c r="D33" s="4"/>
      <c r="M33" s="218"/>
      <c r="N33" s="219" t="s">
        <v>224</v>
      </c>
      <c r="O33" s="220">
        <v>1</v>
      </c>
      <c r="P33" s="218" t="s">
        <v>215</v>
      </c>
      <c r="Q33" s="221">
        <v>2000</v>
      </c>
      <c r="R33" s="221">
        <v>2000</v>
      </c>
      <c r="S33" s="222">
        <v>0</v>
      </c>
      <c r="T33" s="223">
        <v>0</v>
      </c>
      <c r="U33" s="224">
        <v>2000</v>
      </c>
    </row>
    <row r="34" spans="13:21" ht="21" customHeight="1">
      <c r="M34" s="177"/>
      <c r="N34" s="178"/>
      <c r="O34" s="217"/>
      <c r="P34" s="193"/>
      <c r="Q34" s="211"/>
      <c r="R34" s="211"/>
      <c r="S34" s="209"/>
      <c r="T34" s="210"/>
      <c r="U34" s="213"/>
    </row>
    <row r="35" spans="2:22" s="21" customFormat="1" ht="21" customHeight="1">
      <c r="B35" s="24"/>
      <c r="C35" s="29"/>
      <c r="D35" s="5"/>
      <c r="E35" s="5"/>
      <c r="F35" s="5"/>
      <c r="G35" s="5"/>
      <c r="H35" s="5"/>
      <c r="I35" s="22"/>
      <c r="J35" s="22"/>
      <c r="K35" s="6"/>
      <c r="L35" s="6"/>
      <c r="M35" s="177">
        <v>6</v>
      </c>
      <c r="N35" s="187" t="s">
        <v>216</v>
      </c>
      <c r="O35" s="217"/>
      <c r="P35" s="193"/>
      <c r="Q35" s="211"/>
      <c r="R35" s="211"/>
      <c r="S35" s="211"/>
      <c r="T35" s="211"/>
      <c r="U35" s="213"/>
      <c r="V35" s="6"/>
    </row>
    <row r="36" spans="2:22" s="21" customFormat="1" ht="21" customHeight="1">
      <c r="B36" s="24"/>
      <c r="C36" s="29"/>
      <c r="D36" s="5"/>
      <c r="E36" s="5"/>
      <c r="F36" s="5"/>
      <c r="G36" s="5"/>
      <c r="H36" s="5"/>
      <c r="I36" s="22"/>
      <c r="J36" s="22"/>
      <c r="K36" s="6"/>
      <c r="L36" s="6"/>
      <c r="M36" s="225"/>
      <c r="N36" s="226" t="s">
        <v>217</v>
      </c>
      <c r="O36" s="227">
        <v>5</v>
      </c>
      <c r="P36" s="228" t="s">
        <v>47</v>
      </c>
      <c r="Q36" s="229">
        <v>200</v>
      </c>
      <c r="R36" s="229">
        <v>1000</v>
      </c>
      <c r="S36" s="229">
        <v>100</v>
      </c>
      <c r="T36" s="229">
        <v>500</v>
      </c>
      <c r="U36" s="230">
        <v>1500</v>
      </c>
      <c r="V36" s="6"/>
    </row>
    <row r="37" spans="2:22" s="21" customFormat="1" ht="21" customHeight="1">
      <c r="B37" s="24"/>
      <c r="C37" s="29"/>
      <c r="D37" s="5"/>
      <c r="E37" s="5"/>
      <c r="F37" s="5"/>
      <c r="G37" s="5"/>
      <c r="H37" s="5"/>
      <c r="I37" s="22"/>
      <c r="J37" s="22"/>
      <c r="K37" s="6"/>
      <c r="L37" s="6"/>
      <c r="M37" s="231"/>
      <c r="N37" s="232"/>
      <c r="O37" s="232"/>
      <c r="P37" s="232"/>
      <c r="Q37" s="233"/>
      <c r="R37" s="233"/>
      <c r="S37" s="233"/>
      <c r="T37" s="233" t="s">
        <v>30</v>
      </c>
      <c r="U37" s="233">
        <v>13058.338140800002</v>
      </c>
      <c r="V37" s="6"/>
    </row>
    <row r="38" spans="2:22" s="21" customFormat="1" ht="21" customHeight="1">
      <c r="B38" s="24"/>
      <c r="C38" s="29"/>
      <c r="D38" s="5"/>
      <c r="E38" s="5"/>
      <c r="F38" s="5"/>
      <c r="G38" s="5"/>
      <c r="H38" s="5"/>
      <c r="I38" s="22"/>
      <c r="J38" s="22"/>
      <c r="K38" s="6"/>
      <c r="L38" s="6"/>
      <c r="M38" s="194"/>
      <c r="N38" s="195" t="s">
        <v>217</v>
      </c>
      <c r="O38" s="196">
        <v>10</v>
      </c>
      <c r="P38" s="197" t="s">
        <v>47</v>
      </c>
      <c r="Q38" s="198">
        <v>200</v>
      </c>
      <c r="R38" s="198">
        <f>O38*Q38</f>
        <v>2000</v>
      </c>
      <c r="S38" s="198">
        <v>100</v>
      </c>
      <c r="T38" s="198">
        <f>S38*O38</f>
        <v>1000</v>
      </c>
      <c r="U38" s="199">
        <f>T38+R38</f>
        <v>3000</v>
      </c>
      <c r="V38" s="6"/>
    </row>
    <row r="39" spans="2:22" s="21" customFormat="1" ht="21" customHeight="1">
      <c r="B39" s="24"/>
      <c r="C39" s="29"/>
      <c r="D39" s="5"/>
      <c r="E39" s="5"/>
      <c r="F39" s="5"/>
      <c r="G39" s="5"/>
      <c r="H39" s="5"/>
      <c r="I39" s="22"/>
      <c r="J39" s="22"/>
      <c r="K39" s="6"/>
      <c r="L39" s="6"/>
      <c r="M39" s="200"/>
      <c r="N39" s="201"/>
      <c r="O39" s="202"/>
      <c r="P39" s="202"/>
      <c r="Q39" s="203"/>
      <c r="R39" s="204"/>
      <c r="S39" s="204"/>
      <c r="T39" s="204" t="s">
        <v>30</v>
      </c>
      <c r="U39" s="204">
        <f>SUM(U9:U38)</f>
        <v>29116.676281600005</v>
      </c>
      <c r="V39" s="6"/>
    </row>
    <row r="40" spans="2:22" s="21" customFormat="1" ht="21" customHeight="1">
      <c r="B40" s="24"/>
      <c r="C40" s="29"/>
      <c r="D40" s="5"/>
      <c r="E40" s="5"/>
      <c r="F40" s="5"/>
      <c r="G40" s="5"/>
      <c r="H40" s="5"/>
      <c r="I40" s="22"/>
      <c r="J40" s="22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2:22" s="21" customFormat="1" ht="21" customHeight="1">
      <c r="B41" s="24"/>
      <c r="C41" s="29"/>
      <c r="D41" s="5"/>
      <c r="E41" s="5"/>
      <c r="F41" s="5"/>
      <c r="G41" s="5"/>
      <c r="H41" s="5"/>
      <c r="I41" s="22"/>
      <c r="J41" s="22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2:22" s="21" customFormat="1" ht="21" customHeight="1">
      <c r="B42" s="24"/>
      <c r="C42" s="29"/>
      <c r="D42" s="5"/>
      <c r="E42" s="5"/>
      <c r="F42" s="5"/>
      <c r="G42" s="5"/>
      <c r="H42" s="5"/>
      <c r="I42" s="22"/>
      <c r="J42" s="22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2:22" s="21" customFormat="1" ht="21" customHeight="1">
      <c r="B43" s="24"/>
      <c r="C43" s="29"/>
      <c r="D43" s="5"/>
      <c r="E43" s="5"/>
      <c r="F43" s="5"/>
      <c r="G43" s="5"/>
      <c r="H43" s="5"/>
      <c r="I43" s="22"/>
      <c r="J43" s="22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2:22" s="21" customFormat="1" ht="21" customHeight="1">
      <c r="B44" s="24"/>
      <c r="C44" s="29"/>
      <c r="D44" s="5"/>
      <c r="E44" s="5"/>
      <c r="F44" s="5"/>
      <c r="G44" s="5"/>
      <c r="H44" s="5"/>
      <c r="I44" s="22"/>
      <c r="J44" s="22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2:22" s="21" customFormat="1" ht="21" customHeight="1">
      <c r="B45" s="24"/>
      <c r="C45" s="29"/>
      <c r="D45" s="5"/>
      <c r="E45" s="5"/>
      <c r="F45" s="5"/>
      <c r="G45" s="5"/>
      <c r="H45" s="5"/>
      <c r="I45" s="22"/>
      <c r="J45" s="22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2:22" s="21" customFormat="1" ht="21" customHeight="1">
      <c r="B46" s="24"/>
      <c r="C46" s="29"/>
      <c r="D46" s="5"/>
      <c r="E46" s="5"/>
      <c r="F46" s="5"/>
      <c r="G46" s="5"/>
      <c r="H46" s="5"/>
      <c r="I46" s="22"/>
      <c r="J46" s="22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2:22" s="21" customFormat="1" ht="21" customHeight="1">
      <c r="B47" s="24"/>
      <c r="C47" s="29"/>
      <c r="D47" s="5"/>
      <c r="E47" s="5"/>
      <c r="F47" s="5"/>
      <c r="G47" s="5"/>
      <c r="H47" s="5"/>
      <c r="I47" s="22"/>
      <c r="J47" s="2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2:22" s="21" customFormat="1" ht="21" customHeight="1">
      <c r="B48" s="24"/>
      <c r="C48" s="29"/>
      <c r="D48" s="5"/>
      <c r="E48" s="5"/>
      <c r="F48" s="5"/>
      <c r="G48" s="5"/>
      <c r="H48" s="5"/>
      <c r="I48" s="22"/>
      <c r="J48" s="22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2:22" s="21" customFormat="1" ht="21" customHeight="1">
      <c r="B49" s="24"/>
      <c r="C49" s="29"/>
      <c r="D49" s="5"/>
      <c r="E49" s="5"/>
      <c r="F49" s="5"/>
      <c r="G49" s="5"/>
      <c r="H49" s="5"/>
      <c r="I49" s="22"/>
      <c r="J49" s="2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2:22" s="21" customFormat="1" ht="21" customHeight="1">
      <c r="B50" s="24"/>
      <c r="C50" s="29"/>
      <c r="D50" s="5"/>
      <c r="E50" s="5"/>
      <c r="F50" s="5"/>
      <c r="G50" s="5"/>
      <c r="H50" s="5"/>
      <c r="I50" s="22"/>
      <c r="J50" s="2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2:22" s="21" customFormat="1" ht="21" customHeight="1">
      <c r="B51" s="24"/>
      <c r="C51" s="29"/>
      <c r="D51" s="5"/>
      <c r="E51" s="5"/>
      <c r="F51" s="5"/>
      <c r="G51" s="5"/>
      <c r="H51" s="5"/>
      <c r="I51" s="22"/>
      <c r="J51" s="22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2:22" s="21" customFormat="1" ht="21" customHeight="1">
      <c r="B52" s="24"/>
      <c r="C52" s="29"/>
      <c r="D52" s="5"/>
      <c r="E52" s="5"/>
      <c r="F52" s="5"/>
      <c r="G52" s="5"/>
      <c r="H52" s="5"/>
      <c r="I52" s="22"/>
      <c r="J52" s="22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2:22" s="21" customFormat="1" ht="21" customHeight="1">
      <c r="B53" s="24"/>
      <c r="C53" s="29"/>
      <c r="D53" s="5"/>
      <c r="E53" s="5"/>
      <c r="F53" s="5"/>
      <c r="G53" s="5"/>
      <c r="H53" s="5"/>
      <c r="I53" s="22"/>
      <c r="J53" s="22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2:22" s="21" customFormat="1" ht="21" customHeight="1">
      <c r="B54" s="24"/>
      <c r="C54" s="29"/>
      <c r="D54" s="5"/>
      <c r="E54" s="5"/>
      <c r="F54" s="5"/>
      <c r="G54" s="5"/>
      <c r="H54" s="5"/>
      <c r="I54" s="22"/>
      <c r="J54" s="22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2:22" s="21" customFormat="1" ht="21" customHeight="1">
      <c r="B55" s="24"/>
      <c r="C55" s="29"/>
      <c r="D55" s="5"/>
      <c r="E55" s="5"/>
      <c r="F55" s="5"/>
      <c r="G55" s="5"/>
      <c r="H55" s="5"/>
      <c r="I55" s="22"/>
      <c r="J55" s="22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2:22" s="21" customFormat="1" ht="21" customHeight="1">
      <c r="B56" s="24"/>
      <c r="C56" s="29"/>
      <c r="D56" s="5"/>
      <c r="E56" s="5"/>
      <c r="F56" s="5"/>
      <c r="G56" s="5"/>
      <c r="H56" s="5"/>
      <c r="I56" s="22"/>
      <c r="J56" s="22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22" s="21" customFormat="1" ht="21" customHeight="1">
      <c r="B57" s="24"/>
      <c r="C57" s="29"/>
      <c r="D57" s="5"/>
      <c r="E57" s="5"/>
      <c r="F57" s="5"/>
      <c r="G57" s="5"/>
      <c r="H57" s="5"/>
      <c r="I57" s="22"/>
      <c r="J57" s="22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2:22" s="21" customFormat="1" ht="21" customHeight="1">
      <c r="B58" s="24"/>
      <c r="C58" s="29"/>
      <c r="D58" s="5"/>
      <c r="E58" s="5"/>
      <c r="F58" s="5"/>
      <c r="G58" s="5"/>
      <c r="H58" s="5"/>
      <c r="I58" s="22"/>
      <c r="J58" s="22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2:22" s="21" customFormat="1" ht="21" customHeight="1">
      <c r="B59" s="24"/>
      <c r="C59" s="29"/>
      <c r="D59" s="5"/>
      <c r="E59" s="5"/>
      <c r="F59" s="5"/>
      <c r="G59" s="5"/>
      <c r="H59" s="5"/>
      <c r="I59" s="22"/>
      <c r="J59" s="22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2:22" s="21" customFormat="1" ht="21" customHeight="1">
      <c r="B60" s="24"/>
      <c r="C60" s="29"/>
      <c r="D60" s="5"/>
      <c r="E60" s="5"/>
      <c r="F60" s="5"/>
      <c r="G60" s="5"/>
      <c r="H60" s="5"/>
      <c r="I60" s="22"/>
      <c r="J60" s="22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2:22" s="21" customFormat="1" ht="21" customHeight="1">
      <c r="B61" s="24"/>
      <c r="C61" s="29"/>
      <c r="D61" s="5"/>
      <c r="E61" s="5"/>
      <c r="F61" s="5"/>
      <c r="G61" s="5"/>
      <c r="H61" s="5"/>
      <c r="I61" s="22"/>
      <c r="J61" s="22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2:22" s="21" customFormat="1" ht="21" customHeight="1">
      <c r="B62" s="24"/>
      <c r="C62" s="29"/>
      <c r="D62" s="5"/>
      <c r="E62" s="5"/>
      <c r="F62" s="5"/>
      <c r="G62" s="5"/>
      <c r="H62" s="5"/>
      <c r="I62" s="22"/>
      <c r="J62" s="22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4" spans="2:22" s="21" customFormat="1" ht="21" customHeight="1">
      <c r="B64" s="24"/>
      <c r="C64" s="29"/>
      <c r="D64" s="5"/>
      <c r="E64" s="5"/>
      <c r="F64" s="5"/>
      <c r="G64" s="5"/>
      <c r="H64" s="5"/>
      <c r="I64" s="22"/>
      <c r="J64" s="22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2:22" s="21" customFormat="1" ht="21" customHeight="1">
      <c r="B65" s="24"/>
      <c r="C65" s="29"/>
      <c r="D65" s="5"/>
      <c r="E65" s="5"/>
      <c r="F65" s="5"/>
      <c r="G65" s="5"/>
      <c r="H65" s="5"/>
      <c r="I65" s="22"/>
      <c r="J65" s="22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2:22" s="21" customFormat="1" ht="21" customHeight="1">
      <c r="B66" s="24"/>
      <c r="C66" s="29"/>
      <c r="D66" s="5"/>
      <c r="E66" s="5"/>
      <c r="F66" s="5"/>
      <c r="G66" s="5"/>
      <c r="H66" s="5"/>
      <c r="I66" s="22"/>
      <c r="J66" s="22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2:22" s="21" customFormat="1" ht="21" customHeight="1">
      <c r="B67" s="24"/>
      <c r="C67" s="29"/>
      <c r="D67" s="5"/>
      <c r="E67" s="5"/>
      <c r="F67" s="5"/>
      <c r="G67" s="5"/>
      <c r="H67" s="5"/>
      <c r="I67" s="22"/>
      <c r="J67" s="22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2:22" s="21" customFormat="1" ht="21" customHeight="1">
      <c r="B68" s="24"/>
      <c r="C68" s="29"/>
      <c r="D68" s="5"/>
      <c r="E68" s="5"/>
      <c r="F68" s="5"/>
      <c r="G68" s="5"/>
      <c r="H68" s="5"/>
      <c r="I68" s="22"/>
      <c r="J68" s="22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2:22" s="21" customFormat="1" ht="21" customHeight="1">
      <c r="B69" s="24"/>
      <c r="C69" s="29"/>
      <c r="D69" s="5"/>
      <c r="E69" s="5"/>
      <c r="F69" s="5"/>
      <c r="G69" s="5"/>
      <c r="H69" s="5"/>
      <c r="I69" s="22"/>
      <c r="J69" s="22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2:22" s="21" customFormat="1" ht="21" customHeight="1">
      <c r="B70" s="24"/>
      <c r="C70" s="29"/>
      <c r="D70" s="5"/>
      <c r="E70" s="5"/>
      <c r="F70" s="5"/>
      <c r="G70" s="5"/>
      <c r="H70" s="5"/>
      <c r="I70" s="22"/>
      <c r="J70" s="22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2:22" s="21" customFormat="1" ht="21" customHeight="1">
      <c r="B71" s="24"/>
      <c r="C71" s="29"/>
      <c r="D71" s="5"/>
      <c r="E71" s="5"/>
      <c r="F71" s="5"/>
      <c r="G71" s="5"/>
      <c r="H71" s="5"/>
      <c r="I71" s="22"/>
      <c r="J71" s="22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2:22" s="21" customFormat="1" ht="21" customHeight="1">
      <c r="B72" s="24"/>
      <c r="C72" s="29"/>
      <c r="D72" s="5"/>
      <c r="E72" s="5"/>
      <c r="F72" s="5"/>
      <c r="G72" s="5"/>
      <c r="H72" s="5"/>
      <c r="I72" s="22"/>
      <c r="J72" s="22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2:22" s="21" customFormat="1" ht="21" customHeight="1">
      <c r="B73" s="24"/>
      <c r="C73" s="29"/>
      <c r="D73" s="5"/>
      <c r="E73" s="5"/>
      <c r="F73" s="5"/>
      <c r="G73" s="5"/>
      <c r="H73" s="5"/>
      <c r="I73" s="22"/>
      <c r="J73" s="22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2:22" s="21" customFormat="1" ht="21" customHeight="1">
      <c r="B74" s="24"/>
      <c r="C74" s="29"/>
      <c r="D74" s="5"/>
      <c r="E74" s="5"/>
      <c r="F74" s="5"/>
      <c r="G74" s="5"/>
      <c r="H74" s="5"/>
      <c r="I74" s="22"/>
      <c r="J74" s="22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2:22" s="21" customFormat="1" ht="21" customHeight="1">
      <c r="B75" s="24"/>
      <c r="C75" s="29"/>
      <c r="D75" s="5"/>
      <c r="E75" s="5"/>
      <c r="F75" s="5"/>
      <c r="G75" s="5"/>
      <c r="H75" s="5"/>
      <c r="I75" s="22"/>
      <c r="J75" s="22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2:22" s="21" customFormat="1" ht="21" customHeight="1">
      <c r="B76" s="24"/>
      <c r="C76" s="29"/>
      <c r="D76" s="5"/>
      <c r="E76" s="5"/>
      <c r="F76" s="5"/>
      <c r="G76" s="5"/>
      <c r="H76" s="5"/>
      <c r="I76" s="22"/>
      <c r="J76" s="22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2:22" s="21" customFormat="1" ht="21" customHeight="1">
      <c r="B77" s="24"/>
      <c r="C77" s="29"/>
      <c r="D77" s="5"/>
      <c r="E77" s="5"/>
      <c r="F77" s="5"/>
      <c r="G77" s="5"/>
      <c r="H77" s="5"/>
      <c r="I77" s="22"/>
      <c r="J77" s="22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2:22" s="21" customFormat="1" ht="21" customHeight="1">
      <c r="B78" s="24"/>
      <c r="C78" s="29"/>
      <c r="D78" s="5"/>
      <c r="E78" s="5"/>
      <c r="F78" s="5"/>
      <c r="G78" s="5"/>
      <c r="H78" s="5"/>
      <c r="I78" s="22"/>
      <c r="J78" s="22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2:22" s="21" customFormat="1" ht="21" customHeight="1">
      <c r="B79" s="24"/>
      <c r="C79" s="29"/>
      <c r="D79" s="5"/>
      <c r="E79" s="5"/>
      <c r="F79" s="5"/>
      <c r="G79" s="5"/>
      <c r="H79" s="5"/>
      <c r="I79" s="22"/>
      <c r="J79" s="22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2:22" s="21" customFormat="1" ht="21" customHeight="1">
      <c r="B80" s="24"/>
      <c r="C80" s="29"/>
      <c r="D80" s="5"/>
      <c r="E80" s="5"/>
      <c r="F80" s="5"/>
      <c r="G80" s="5"/>
      <c r="H80" s="5"/>
      <c r="I80" s="22"/>
      <c r="J80" s="22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2:22" s="21" customFormat="1" ht="21" customHeight="1">
      <c r="B81" s="24"/>
      <c r="C81" s="29"/>
      <c r="D81" s="5"/>
      <c r="E81" s="5"/>
      <c r="F81" s="5"/>
      <c r="G81" s="5"/>
      <c r="H81" s="5"/>
      <c r="I81" s="22"/>
      <c r="J81" s="22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2:22" s="21" customFormat="1" ht="21" customHeight="1">
      <c r="B82" s="24"/>
      <c r="C82" s="29"/>
      <c r="D82" s="5"/>
      <c r="E82" s="5"/>
      <c r="F82" s="5"/>
      <c r="G82" s="5"/>
      <c r="H82" s="5"/>
      <c r="I82" s="22"/>
      <c r="J82" s="22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2:22" s="21" customFormat="1" ht="21" customHeight="1">
      <c r="B83" s="24"/>
      <c r="C83" s="29"/>
      <c r="D83" s="5"/>
      <c r="E83" s="5"/>
      <c r="F83" s="5"/>
      <c r="G83" s="5"/>
      <c r="H83" s="5"/>
      <c r="I83" s="22"/>
      <c r="J83" s="22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</sheetData>
  <sheetProtection/>
  <mergeCells count="8">
    <mergeCell ref="I4:I5"/>
    <mergeCell ref="J4:J5"/>
    <mergeCell ref="A4:A5"/>
    <mergeCell ref="B4:B5"/>
    <mergeCell ref="C4:C5"/>
    <mergeCell ref="D4:D5"/>
    <mergeCell ref="E4:F4"/>
    <mergeCell ref="G4:H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5" r:id="rId1"/>
  <headerFooter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26"/>
  <sheetViews>
    <sheetView view="pageBreakPreview" zoomScale="80" zoomScaleSheetLayoutView="80" zoomScalePageLayoutView="0" workbookViewId="0" topLeftCell="A1">
      <pane ySplit="11" topLeftCell="A12" activePane="bottomLeft" state="frozen"/>
      <selection pane="topLeft" activeCell="I30" sqref="I30"/>
      <selection pane="bottomLeft" activeCell="I30" sqref="I30"/>
    </sheetView>
  </sheetViews>
  <sheetFormatPr defaultColWidth="9.140625" defaultRowHeight="15"/>
  <cols>
    <col min="1" max="1" width="6.8515625" style="36" customWidth="1"/>
    <col min="2" max="2" width="49.7109375" style="52" customWidth="1"/>
    <col min="3" max="3" width="10.00390625" style="37" bestFit="1" customWidth="1"/>
    <col min="4" max="4" width="7.00390625" style="44" bestFit="1" customWidth="1"/>
    <col min="5" max="5" width="12.28125" style="83" bestFit="1" customWidth="1"/>
    <col min="6" max="6" width="12.28125" style="34" bestFit="1" customWidth="1"/>
    <col min="7" max="7" width="10.00390625" style="34" bestFit="1" customWidth="1"/>
    <col min="8" max="8" width="11.00390625" style="37" bestFit="1" customWidth="1"/>
    <col min="9" max="9" width="12.28125" style="34" bestFit="1" customWidth="1"/>
    <col min="10" max="10" width="10.140625" style="34" bestFit="1" customWidth="1"/>
    <col min="11" max="11" width="13.00390625" style="36" customWidth="1"/>
    <col min="12" max="12" width="16.28125" style="36" customWidth="1"/>
    <col min="13" max="13" width="11.57421875" style="36" bestFit="1" customWidth="1"/>
    <col min="14" max="16384" width="9.140625" style="36" customWidth="1"/>
  </cols>
  <sheetData>
    <row r="1" spans="1:10" s="239" customFormat="1" ht="22.5" thickBot="1">
      <c r="A1" s="650" t="s">
        <v>172</v>
      </c>
      <c r="B1" s="650"/>
      <c r="C1" s="650"/>
      <c r="D1" s="650"/>
      <c r="E1" s="650"/>
      <c r="F1" s="650"/>
      <c r="G1" s="650"/>
      <c r="H1" s="650"/>
      <c r="I1" s="650"/>
      <c r="J1" s="650"/>
    </row>
    <row r="2" spans="1:10" s="239" customFormat="1" ht="21.75">
      <c r="A2" s="246" t="s">
        <v>237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 s="239" customFormat="1" ht="21.75">
      <c r="A3" s="241" t="s">
        <v>233</v>
      </c>
      <c r="B3" s="240"/>
      <c r="C3" s="240"/>
      <c r="D3" s="240"/>
      <c r="E3" s="240"/>
      <c r="F3" s="240"/>
      <c r="G3" s="240"/>
      <c r="H3" s="240"/>
      <c r="I3" s="240"/>
      <c r="J3" s="240"/>
    </row>
    <row r="4" spans="1:10" s="239" customFormat="1" ht="21.75">
      <c r="A4" s="241" t="s">
        <v>234</v>
      </c>
      <c r="B4" s="240"/>
      <c r="C4" s="240"/>
      <c r="D4" s="240"/>
      <c r="E4" s="240"/>
      <c r="F4" s="240"/>
      <c r="G4" s="240"/>
      <c r="H4" s="240"/>
      <c r="I4" s="240"/>
      <c r="J4" s="240"/>
    </row>
    <row r="5" spans="1:10" s="239" customFormat="1" ht="21.75">
      <c r="A5" s="241" t="s">
        <v>235</v>
      </c>
      <c r="B5" s="240"/>
      <c r="C5" s="240"/>
      <c r="D5" s="240"/>
      <c r="E5" s="240"/>
      <c r="F5" s="240"/>
      <c r="G5" s="240"/>
      <c r="H5" s="240"/>
      <c r="I5" s="240"/>
      <c r="J5" s="240"/>
    </row>
    <row r="6" spans="1:10" s="239" customFormat="1" ht="21.75">
      <c r="A6" s="240" t="s">
        <v>231</v>
      </c>
      <c r="B6" s="240"/>
      <c r="C6" s="240"/>
      <c r="D6" s="240"/>
      <c r="E6" s="240"/>
      <c r="F6" s="240"/>
      <c r="G6" s="240"/>
      <c r="H6" s="240"/>
      <c r="I6" s="240"/>
      <c r="J6" s="240"/>
    </row>
    <row r="7" spans="1:10" s="239" customFormat="1" ht="21.75">
      <c r="A7" s="240" t="s">
        <v>229</v>
      </c>
      <c r="B7" s="240"/>
      <c r="C7" s="240"/>
      <c r="D7" s="240"/>
      <c r="E7" s="240"/>
      <c r="F7" s="240"/>
      <c r="G7" s="240"/>
      <c r="H7" s="240"/>
      <c r="I7" s="240" t="s">
        <v>27</v>
      </c>
      <c r="J7" s="240"/>
    </row>
    <row r="8" spans="1:10" s="239" customFormat="1" ht="22.5" thickBot="1">
      <c r="A8" s="242" t="s">
        <v>230</v>
      </c>
      <c r="B8" s="243"/>
      <c r="C8" s="243"/>
      <c r="D8" s="242"/>
      <c r="E8" s="242"/>
      <c r="F8" s="242"/>
      <c r="G8" s="242"/>
      <c r="H8" s="242"/>
      <c r="I8" s="242"/>
      <c r="J8" s="244" t="s">
        <v>173</v>
      </c>
    </row>
    <row r="9" spans="1:7" ht="6" customHeight="1" thickTop="1">
      <c r="A9" s="28"/>
      <c r="B9" s="28"/>
      <c r="C9" s="29"/>
      <c r="D9" s="29"/>
      <c r="E9" s="29"/>
      <c r="F9" s="29"/>
      <c r="G9" s="29"/>
    </row>
    <row r="10" spans="1:10" ht="23.25" customHeight="1">
      <c r="A10" s="654" t="s">
        <v>1</v>
      </c>
      <c r="B10" s="655" t="s">
        <v>2</v>
      </c>
      <c r="C10" s="648" t="s">
        <v>3</v>
      </c>
      <c r="D10" s="648" t="s">
        <v>4</v>
      </c>
      <c r="E10" s="653" t="s">
        <v>18</v>
      </c>
      <c r="F10" s="653"/>
      <c r="G10" s="648" t="s">
        <v>19</v>
      </c>
      <c r="H10" s="648"/>
      <c r="I10" s="653" t="s">
        <v>20</v>
      </c>
      <c r="J10" s="651" t="s">
        <v>69</v>
      </c>
    </row>
    <row r="11" spans="1:10" ht="21">
      <c r="A11" s="654"/>
      <c r="B11" s="655"/>
      <c r="C11" s="648"/>
      <c r="D11" s="648"/>
      <c r="E11" s="80" t="s">
        <v>22</v>
      </c>
      <c r="F11" s="78" t="s">
        <v>23</v>
      </c>
      <c r="G11" s="78" t="s">
        <v>22</v>
      </c>
      <c r="H11" s="26" t="s">
        <v>23</v>
      </c>
      <c r="I11" s="653"/>
      <c r="J11" s="652"/>
    </row>
    <row r="12" spans="1:10" ht="21">
      <c r="A12" s="49"/>
      <c r="B12" s="61" t="s">
        <v>54</v>
      </c>
      <c r="C12" s="54"/>
      <c r="D12" s="9"/>
      <c r="E12" s="55"/>
      <c r="F12" s="56"/>
      <c r="G12" s="56"/>
      <c r="H12" s="54"/>
      <c r="I12" s="56"/>
      <c r="J12" s="56"/>
    </row>
    <row r="13" spans="1:10" ht="20.25">
      <c r="A13" s="49">
        <v>1</v>
      </c>
      <c r="B13" s="53" t="s">
        <v>55</v>
      </c>
      <c r="C13" s="8">
        <v>200</v>
      </c>
      <c r="D13" s="9" t="s">
        <v>56</v>
      </c>
      <c r="E13" s="57">
        <v>1870</v>
      </c>
      <c r="F13" s="57">
        <f aca="true" t="shared" si="0" ref="F13:F18">C13*E13</f>
        <v>374000</v>
      </c>
      <c r="G13" s="58">
        <v>370</v>
      </c>
      <c r="H13" s="8">
        <f aca="true" t="shared" si="1" ref="H13:H18">C13*G13</f>
        <v>74000</v>
      </c>
      <c r="I13" s="58">
        <f aca="true" t="shared" si="2" ref="I13:I18">F13+H13</f>
        <v>448000</v>
      </c>
      <c r="J13" s="58"/>
    </row>
    <row r="14" spans="1:10" ht="20.25">
      <c r="A14" s="49">
        <v>6</v>
      </c>
      <c r="B14" s="53" t="s">
        <v>57</v>
      </c>
      <c r="C14" s="8">
        <v>1</v>
      </c>
      <c r="D14" s="9" t="s">
        <v>12</v>
      </c>
      <c r="E14" s="59">
        <v>0</v>
      </c>
      <c r="F14" s="57">
        <f t="shared" si="0"/>
        <v>0</v>
      </c>
      <c r="G14" s="58">
        <v>85000</v>
      </c>
      <c r="H14" s="16">
        <f t="shared" si="1"/>
        <v>85000</v>
      </c>
      <c r="I14" s="10">
        <f t="shared" si="2"/>
        <v>85000</v>
      </c>
      <c r="J14" s="10"/>
    </row>
    <row r="15" spans="1:10" ht="20.25">
      <c r="A15" s="237">
        <v>7</v>
      </c>
      <c r="B15" s="235" t="s">
        <v>58</v>
      </c>
      <c r="C15" s="126">
        <v>250</v>
      </c>
      <c r="D15" s="236" t="s">
        <v>26</v>
      </c>
      <c r="E15" s="127">
        <v>1000</v>
      </c>
      <c r="F15" s="238">
        <f t="shared" si="0"/>
        <v>250000</v>
      </c>
      <c r="G15" s="234">
        <f>E15*0.3</f>
        <v>300</v>
      </c>
      <c r="H15" s="126">
        <f t="shared" si="1"/>
        <v>75000</v>
      </c>
      <c r="I15" s="234">
        <f t="shared" si="2"/>
        <v>325000</v>
      </c>
      <c r="J15" s="234"/>
    </row>
    <row r="16" spans="1:10" ht="20.25">
      <c r="A16" s="237">
        <v>7</v>
      </c>
      <c r="B16" s="235" t="s">
        <v>228</v>
      </c>
      <c r="C16" s="126">
        <f>15+28+20+20+15</f>
        <v>98</v>
      </c>
      <c r="D16" s="236" t="s">
        <v>26</v>
      </c>
      <c r="E16" s="127">
        <v>2000</v>
      </c>
      <c r="F16" s="238">
        <f t="shared" si="0"/>
        <v>196000</v>
      </c>
      <c r="G16" s="234">
        <f>E16*0.3</f>
        <v>600</v>
      </c>
      <c r="H16" s="126">
        <f t="shared" si="1"/>
        <v>58800</v>
      </c>
      <c r="I16" s="234">
        <f t="shared" si="2"/>
        <v>254800</v>
      </c>
      <c r="J16" s="234"/>
    </row>
    <row r="17" spans="1:10" ht="20.25">
      <c r="A17" s="38">
        <v>8</v>
      </c>
      <c r="B17" s="50" t="s">
        <v>59</v>
      </c>
      <c r="C17" s="16">
        <v>1</v>
      </c>
      <c r="D17" s="9" t="s">
        <v>12</v>
      </c>
      <c r="E17" s="59">
        <v>12500</v>
      </c>
      <c r="F17" s="57">
        <f t="shared" si="0"/>
        <v>12500</v>
      </c>
      <c r="G17" s="10">
        <v>2500</v>
      </c>
      <c r="H17" s="16">
        <f t="shared" si="1"/>
        <v>2500</v>
      </c>
      <c r="I17" s="10">
        <f t="shared" si="2"/>
        <v>15000</v>
      </c>
      <c r="J17" s="10"/>
    </row>
    <row r="18" spans="1:10" ht="20.25">
      <c r="A18" s="38">
        <v>9</v>
      </c>
      <c r="B18" s="50" t="s">
        <v>63</v>
      </c>
      <c r="C18" s="16">
        <v>15425</v>
      </c>
      <c r="D18" s="9" t="s">
        <v>24</v>
      </c>
      <c r="E18" s="59">
        <v>0</v>
      </c>
      <c r="F18" s="57">
        <f t="shared" si="0"/>
        <v>0</v>
      </c>
      <c r="G18" s="10">
        <v>60</v>
      </c>
      <c r="H18" s="16">
        <f t="shared" si="1"/>
        <v>925500</v>
      </c>
      <c r="I18" s="10">
        <f t="shared" si="2"/>
        <v>925500</v>
      </c>
      <c r="J18" s="10"/>
    </row>
    <row r="19" spans="1:10" ht="20.25">
      <c r="A19" s="38"/>
      <c r="B19" s="84"/>
      <c r="C19" s="16"/>
      <c r="D19" s="9"/>
      <c r="E19" s="59"/>
      <c r="F19" s="57"/>
      <c r="G19" s="10"/>
      <c r="H19" s="16"/>
      <c r="I19" s="10"/>
      <c r="J19" s="10"/>
    </row>
    <row r="20" spans="1:10" s="87" customFormat="1" ht="21">
      <c r="A20" s="40"/>
      <c r="B20" s="85" t="s">
        <v>30</v>
      </c>
      <c r="C20" s="2"/>
      <c r="D20" s="42"/>
      <c r="E20" s="86"/>
      <c r="F20" s="3"/>
      <c r="G20" s="3"/>
      <c r="H20" s="2"/>
      <c r="I20" s="3">
        <f>SUM(I13:I19)</f>
        <v>2053300</v>
      </c>
      <c r="J20" s="3"/>
    </row>
    <row r="21" ht="21" thickBot="1">
      <c r="A21" s="43"/>
    </row>
    <row r="22" spans="1:9" ht="21" thickBot="1">
      <c r="A22" s="43"/>
      <c r="I22" s="41">
        <f>(SUMPRODUCT(C13:C19,E13:E19)+SUMPRODUCT(C13:C19,G13:G19))</f>
        <v>2053300</v>
      </c>
    </row>
    <row r="23" ht="20.25">
      <c r="I23" s="39" t="str">
        <f>IF(ABS(I20-I22)&lt;=1,"OK","ERROR")</f>
        <v>OK</v>
      </c>
    </row>
    <row r="24" spans="8:10" ht="23.25">
      <c r="H24" s="29"/>
      <c r="I24" s="88"/>
      <c r="J24" s="88"/>
    </row>
    <row r="25" ht="20.25">
      <c r="I25" s="36"/>
    </row>
    <row r="26" ht="20.25">
      <c r="I26" s="36"/>
    </row>
  </sheetData>
  <sheetProtection/>
  <mergeCells count="9">
    <mergeCell ref="A1:J1"/>
    <mergeCell ref="J10:J11"/>
    <mergeCell ref="I10:I11"/>
    <mergeCell ref="A10:A11"/>
    <mergeCell ref="B10:B11"/>
    <mergeCell ref="C10:C11"/>
    <mergeCell ref="D10:D11"/>
    <mergeCell ref="E10:F10"/>
    <mergeCell ref="G10:H10"/>
  </mergeCells>
  <printOptions/>
  <pageMargins left="0.236220472440945" right="0.236220472440945" top="0.748031496062992" bottom="0.748031496062992" header="0.31496062992126" footer="0.31496062992126"/>
  <pageSetup blackAndWhite="1" fitToHeight="1" fitToWidth="1"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1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I30" sqref="I30"/>
      <selection pane="bottomLeft" activeCell="I30" sqref="I30"/>
    </sheetView>
  </sheetViews>
  <sheetFormatPr defaultColWidth="9.140625" defaultRowHeight="15"/>
  <cols>
    <col min="1" max="1" width="9.140625" style="36" bestFit="1" customWidth="1"/>
    <col min="2" max="2" width="52.28125" style="52" customWidth="1"/>
    <col min="3" max="3" width="10.00390625" style="37" bestFit="1" customWidth="1"/>
    <col min="4" max="4" width="7.00390625" style="44" bestFit="1" customWidth="1"/>
    <col min="5" max="5" width="12.28125" style="83" bestFit="1" customWidth="1"/>
    <col min="6" max="6" width="12.28125" style="34" bestFit="1" customWidth="1"/>
    <col min="7" max="7" width="10.00390625" style="34" bestFit="1" customWidth="1"/>
    <col min="8" max="8" width="11.00390625" style="37" bestFit="1" customWidth="1"/>
    <col min="9" max="9" width="12.28125" style="34" bestFit="1" customWidth="1"/>
    <col min="10" max="10" width="10.140625" style="34" bestFit="1" customWidth="1"/>
    <col min="11" max="16384" width="9.140625" style="36" customWidth="1"/>
  </cols>
  <sheetData>
    <row r="1" spans="1:10" s="35" customFormat="1" ht="20.25">
      <c r="A1" s="32" t="s">
        <v>62</v>
      </c>
      <c r="B1" s="48"/>
      <c r="C1" s="30"/>
      <c r="D1" s="30"/>
      <c r="E1" s="81"/>
      <c r="F1" s="82"/>
      <c r="G1" s="82"/>
      <c r="H1" s="30"/>
      <c r="I1" s="34"/>
      <c r="J1" s="34"/>
    </row>
    <row r="2" spans="1:10" ht="20.25">
      <c r="A2" s="28" t="s">
        <v>92</v>
      </c>
      <c r="B2" s="46"/>
      <c r="C2" s="29"/>
      <c r="D2" s="30"/>
      <c r="F2" s="31"/>
      <c r="G2" s="31"/>
      <c r="H2" s="29"/>
      <c r="I2" s="31"/>
      <c r="J2" s="31"/>
    </row>
    <row r="3" spans="1:10" ht="3.75" customHeight="1">
      <c r="A3" s="28"/>
      <c r="B3" s="46"/>
      <c r="C3" s="29"/>
      <c r="D3" s="30"/>
      <c r="F3" s="31"/>
      <c r="G3" s="31"/>
      <c r="H3" s="29"/>
      <c r="I3" s="31"/>
      <c r="J3" s="31"/>
    </row>
    <row r="4" spans="1:10" ht="14.25" customHeight="1">
      <c r="A4" s="654" t="s">
        <v>1</v>
      </c>
      <c r="B4" s="655" t="s">
        <v>2</v>
      </c>
      <c r="C4" s="648" t="s">
        <v>3</v>
      </c>
      <c r="D4" s="648" t="s">
        <v>4</v>
      </c>
      <c r="E4" s="653" t="s">
        <v>18</v>
      </c>
      <c r="F4" s="653"/>
      <c r="G4" s="648" t="s">
        <v>19</v>
      </c>
      <c r="H4" s="648"/>
      <c r="I4" s="653" t="s">
        <v>20</v>
      </c>
      <c r="J4" s="651" t="s">
        <v>69</v>
      </c>
    </row>
    <row r="5" spans="1:10" ht="21">
      <c r="A5" s="654"/>
      <c r="B5" s="655"/>
      <c r="C5" s="648"/>
      <c r="D5" s="648"/>
      <c r="E5" s="80" t="s">
        <v>22</v>
      </c>
      <c r="F5" s="78" t="s">
        <v>23</v>
      </c>
      <c r="G5" s="78" t="s">
        <v>22</v>
      </c>
      <c r="H5" s="26" t="s">
        <v>23</v>
      </c>
      <c r="I5" s="653"/>
      <c r="J5" s="652"/>
    </row>
    <row r="6" spans="1:10" ht="20.25">
      <c r="A6" s="38">
        <v>1</v>
      </c>
      <c r="B6" s="84" t="s">
        <v>17</v>
      </c>
      <c r="C6" s="16">
        <v>340</v>
      </c>
      <c r="D6" s="9" t="s">
        <v>56</v>
      </c>
      <c r="E6" s="59">
        <v>320</v>
      </c>
      <c r="F6" s="57">
        <f>C6*E6</f>
        <v>108800</v>
      </c>
      <c r="G6" s="10">
        <v>50</v>
      </c>
      <c r="H6" s="16">
        <f>C6*G6</f>
        <v>17000</v>
      </c>
      <c r="I6" s="10">
        <f>F6+H6</f>
        <v>125800</v>
      </c>
      <c r="J6" s="10"/>
    </row>
    <row r="7" spans="1:10" s="87" customFormat="1" ht="21">
      <c r="A7" s="40"/>
      <c r="B7" s="85" t="s">
        <v>30</v>
      </c>
      <c r="C7" s="2"/>
      <c r="D7" s="42"/>
      <c r="E7" s="86"/>
      <c r="F7" s="3"/>
      <c r="G7" s="3"/>
      <c r="H7" s="2"/>
      <c r="I7" s="3">
        <f>SUM(I6:I6)</f>
        <v>125800</v>
      </c>
      <c r="J7" s="3"/>
    </row>
    <row r="8" ht="21" thickBot="1">
      <c r="A8" s="43"/>
    </row>
    <row r="9" spans="1:9" ht="21" thickBot="1">
      <c r="A9" s="43"/>
      <c r="I9" s="41">
        <f>(SUMPRODUCT(C6:C6,E6:E6)+SUMPRODUCT(C6:C6,G6:G6))</f>
        <v>125800</v>
      </c>
    </row>
    <row r="10" ht="20.25">
      <c r="I10" s="39" t="str">
        <f>IF(ABS(I7-I9)&lt;=1,"OK","ERROR")</f>
        <v>OK</v>
      </c>
    </row>
    <row r="11" spans="8:10" ht="23.25">
      <c r="H11" s="29"/>
      <c r="I11" s="88"/>
      <c r="J11" s="88"/>
    </row>
    <row r="12" ht="20.25">
      <c r="I12" s="36"/>
    </row>
    <row r="13" ht="20.25">
      <c r="I13" s="36"/>
    </row>
  </sheetData>
  <sheetProtection/>
  <mergeCells count="8">
    <mergeCell ref="I4:I5"/>
    <mergeCell ref="J4:J5"/>
    <mergeCell ref="A4:A5"/>
    <mergeCell ref="B4:B5"/>
    <mergeCell ref="C4:C5"/>
    <mergeCell ref="D4:D5"/>
    <mergeCell ref="E4:F4"/>
    <mergeCell ref="G4:H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6"/>
  <sheetViews>
    <sheetView view="pageBreakPreview" zoomScale="90" zoomScaleSheetLayoutView="90" zoomScalePageLayoutView="0" workbookViewId="0" topLeftCell="A1">
      <selection activeCell="I17" sqref="I17"/>
    </sheetView>
  </sheetViews>
  <sheetFormatPr defaultColWidth="9.140625" defaultRowHeight="15"/>
  <cols>
    <col min="1" max="1" width="9.140625" style="251" customWidth="1"/>
    <col min="2" max="2" width="50.57421875" style="251" customWidth="1"/>
    <col min="3" max="3" width="35.140625" style="264" customWidth="1"/>
    <col min="4" max="4" width="30.28125" style="251" customWidth="1"/>
    <col min="5" max="5" width="2.28125" style="251" customWidth="1"/>
    <col min="6" max="6" width="16.28125" style="251" customWidth="1"/>
    <col min="7" max="7" width="12.28125" style="251" bestFit="1" customWidth="1"/>
    <col min="8" max="16384" width="9.00390625" style="251" customWidth="1"/>
  </cols>
  <sheetData>
    <row r="1" spans="1:4" s="247" customFormat="1" ht="24">
      <c r="A1" s="582" t="s">
        <v>240</v>
      </c>
      <c r="B1" s="583"/>
      <c r="C1" s="583"/>
      <c r="D1" s="584"/>
    </row>
    <row r="2" spans="1:4" s="248" customFormat="1" ht="24">
      <c r="A2" s="279"/>
      <c r="B2" s="280"/>
      <c r="C2" s="280"/>
      <c r="D2" s="309" t="s">
        <v>298</v>
      </c>
    </row>
    <row r="3" spans="1:4" s="248" customFormat="1" ht="24">
      <c r="A3" s="279" t="s">
        <v>393</v>
      </c>
      <c r="B3" s="280"/>
      <c r="C3" s="280"/>
      <c r="D3" s="282"/>
    </row>
    <row r="4" spans="1:4" s="248" customFormat="1" ht="24">
      <c r="A4" s="279" t="s">
        <v>234</v>
      </c>
      <c r="B4" s="280"/>
      <c r="C4" s="280"/>
      <c r="D4" s="282"/>
    </row>
    <row r="5" spans="1:4" s="248" customFormat="1" ht="24">
      <c r="A5" s="279" t="s">
        <v>297</v>
      </c>
      <c r="B5" s="280"/>
      <c r="C5" s="280"/>
      <c r="D5" s="282"/>
    </row>
    <row r="6" spans="1:4" s="247" customFormat="1" ht="24">
      <c r="A6" s="283" t="s">
        <v>290</v>
      </c>
      <c r="B6" s="283"/>
      <c r="C6" s="283"/>
      <c r="D6" s="283"/>
    </row>
    <row r="7" spans="1:4" s="247" customFormat="1" ht="24">
      <c r="A7" s="283" t="s">
        <v>294</v>
      </c>
      <c r="B7" s="283"/>
      <c r="C7" s="283"/>
      <c r="D7" s="283"/>
    </row>
    <row r="8" spans="1:4" s="247" customFormat="1" ht="24">
      <c r="A8" s="283" t="s">
        <v>295</v>
      </c>
      <c r="B8" s="283"/>
      <c r="C8" s="283"/>
      <c r="D8" s="283"/>
    </row>
    <row r="9" spans="1:4" s="247" customFormat="1" ht="24">
      <c r="A9" s="283" t="s">
        <v>247</v>
      </c>
      <c r="B9" s="283"/>
      <c r="C9" s="362">
        <v>44953</v>
      </c>
      <c r="D9" s="283" t="s">
        <v>173</v>
      </c>
    </row>
    <row r="10" s="249" customFormat="1" ht="2.25" customHeight="1" thickBot="1"/>
    <row r="11" spans="1:4" ht="24">
      <c r="A11" s="576" t="s">
        <v>1</v>
      </c>
      <c r="B11" s="578" t="s">
        <v>2</v>
      </c>
      <c r="C11" s="574" t="s">
        <v>242</v>
      </c>
      <c r="D11" s="572" t="s">
        <v>69</v>
      </c>
    </row>
    <row r="12" spans="1:4" ht="24.75" thickBot="1">
      <c r="A12" s="577"/>
      <c r="B12" s="579"/>
      <c r="C12" s="575"/>
      <c r="D12" s="573"/>
    </row>
    <row r="13" spans="1:4" ht="24.75" thickTop="1">
      <c r="A13" s="252"/>
      <c r="B13" s="253"/>
      <c r="C13" s="254"/>
      <c r="D13" s="255"/>
    </row>
    <row r="14" spans="1:6" ht="48">
      <c r="A14" s="371">
        <v>1</v>
      </c>
      <c r="B14" s="372" t="s">
        <v>388</v>
      </c>
      <c r="C14" s="299"/>
      <c r="D14" s="259"/>
      <c r="F14" s="276"/>
    </row>
    <row r="15" spans="1:4" ht="24">
      <c r="A15" s="256"/>
      <c r="B15" s="257" t="s">
        <v>373</v>
      </c>
      <c r="C15" s="258"/>
      <c r="D15" s="259"/>
    </row>
    <row r="16" spans="1:4" ht="24">
      <c r="A16" s="260"/>
      <c r="B16" s="261" t="s">
        <v>374</v>
      </c>
      <c r="C16" s="262"/>
      <c r="D16" s="263"/>
    </row>
    <row r="17" spans="1:4" ht="24">
      <c r="A17" s="260"/>
      <c r="B17" s="261"/>
      <c r="C17" s="262"/>
      <c r="D17" s="263"/>
    </row>
    <row r="18" spans="1:4" ht="28.5" thickBot="1">
      <c r="A18" s="294" t="s">
        <v>181</v>
      </c>
      <c r="B18" s="295" t="s">
        <v>243</v>
      </c>
      <c r="C18" s="300"/>
      <c r="D18" s="296"/>
    </row>
    <row r="19" spans="1:4" ht="23.25" customHeight="1" thickBot="1" thickTop="1">
      <c r="A19" s="297"/>
      <c r="B19" s="298" t="s">
        <v>244</v>
      </c>
      <c r="C19" s="580"/>
      <c r="D19" s="581"/>
    </row>
    <row r="20" spans="1:4" ht="23.25" customHeight="1">
      <c r="A20" s="549"/>
      <c r="B20" s="551"/>
      <c r="C20" s="554"/>
      <c r="D20" s="554"/>
    </row>
    <row r="21" spans="1:4" ht="24">
      <c r="A21" s="549"/>
      <c r="B21" s="552"/>
      <c r="C21" s="552"/>
      <c r="D21" s="554"/>
    </row>
    <row r="22" spans="1:4" ht="20.25" customHeight="1">
      <c r="A22" s="522"/>
      <c r="B22" s="553"/>
      <c r="C22" s="555"/>
      <c r="D22" s="548"/>
    </row>
    <row r="23" spans="1:4" ht="24">
      <c r="A23" s="522"/>
      <c r="B23" s="522"/>
      <c r="C23" s="522"/>
      <c r="D23" s="522"/>
    </row>
    <row r="24" spans="1:4" ht="24">
      <c r="A24" s="571"/>
      <c r="B24" s="564"/>
      <c r="C24" s="564"/>
      <c r="D24" s="564"/>
    </row>
    <row r="25" spans="1:4" ht="24">
      <c r="A25" s="550"/>
      <c r="B25" s="548"/>
      <c r="C25" s="548"/>
      <c r="D25" s="548"/>
    </row>
    <row r="26" spans="1:4" ht="24">
      <c r="A26" s="571"/>
      <c r="B26" s="564"/>
      <c r="C26" s="564"/>
      <c r="D26" s="564"/>
    </row>
    <row r="27" spans="1:4" ht="24">
      <c r="A27" s="571"/>
      <c r="B27" s="564"/>
      <c r="C27" s="564"/>
      <c r="D27" s="564"/>
    </row>
    <row r="28" spans="1:4" ht="24">
      <c r="A28" s="550"/>
      <c r="B28" s="548"/>
      <c r="C28" s="548"/>
      <c r="D28" s="548"/>
    </row>
    <row r="29" spans="1:4" ht="24">
      <c r="A29" s="571"/>
      <c r="B29" s="564"/>
      <c r="C29" s="564"/>
      <c r="D29" s="564"/>
    </row>
    <row r="30" spans="1:7" ht="24">
      <c r="A30" s="571"/>
      <c r="B30" s="564"/>
      <c r="C30" s="564"/>
      <c r="D30" s="564"/>
      <c r="E30" s="308"/>
      <c r="F30" s="308"/>
      <c r="G30" s="308"/>
    </row>
    <row r="31" spans="1:7" ht="24">
      <c r="A31" s="522"/>
      <c r="B31" s="522"/>
      <c r="D31" s="522"/>
      <c r="E31" s="308"/>
      <c r="F31" s="308"/>
      <c r="G31" s="308"/>
    </row>
    <row r="32" spans="1:7" ht="24">
      <c r="A32" s="571"/>
      <c r="B32" s="564"/>
      <c r="C32" s="564"/>
      <c r="D32" s="564"/>
      <c r="E32" s="308"/>
      <c r="F32" s="308"/>
      <c r="G32" s="308"/>
    </row>
    <row r="33" spans="1:7" ht="24">
      <c r="A33" s="571"/>
      <c r="B33" s="564"/>
      <c r="C33" s="564"/>
      <c r="D33" s="564"/>
      <c r="E33" s="308"/>
      <c r="F33" s="308"/>
      <c r="G33" s="308"/>
    </row>
    <row r="34" spans="2:7" ht="24">
      <c r="B34" s="307"/>
      <c r="C34" s="307"/>
      <c r="D34" s="307"/>
      <c r="E34" s="307"/>
      <c r="F34" s="307"/>
      <c r="G34" s="307"/>
    </row>
    <row r="35" spans="2:7" ht="24">
      <c r="B35" s="307"/>
      <c r="C35" s="307"/>
      <c r="D35" s="307"/>
      <c r="E35" s="307"/>
      <c r="F35" s="307"/>
      <c r="G35" s="307"/>
    </row>
    <row r="36" spans="2:7" ht="24">
      <c r="B36" s="307"/>
      <c r="C36" s="307"/>
      <c r="D36" s="307"/>
      <c r="E36" s="307"/>
      <c r="F36" s="307"/>
      <c r="G36" s="307"/>
    </row>
  </sheetData>
  <sheetProtection/>
  <mergeCells count="13">
    <mergeCell ref="D11:D12"/>
    <mergeCell ref="C11:C12"/>
    <mergeCell ref="A11:A12"/>
    <mergeCell ref="B11:B12"/>
    <mergeCell ref="C19:D19"/>
    <mergeCell ref="A1:D1"/>
    <mergeCell ref="A32:D32"/>
    <mergeCell ref="A33:D33"/>
    <mergeCell ref="A24:D24"/>
    <mergeCell ref="A26:D26"/>
    <mergeCell ref="A27:D27"/>
    <mergeCell ref="A29:D29"/>
    <mergeCell ref="A30:D30"/>
  </mergeCells>
  <printOptions horizontalCentered="1"/>
  <pageMargins left="0.7" right="0.7" top="0.75" bottom="0.75" header="0.3" footer="0.3"/>
  <pageSetup fitToHeight="1" fitToWidth="1" horizontalDpi="300" verticalDpi="3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G36"/>
  <sheetViews>
    <sheetView view="pageBreakPreview" zoomScale="115" zoomScaleSheetLayoutView="115" zoomScalePageLayoutView="0" workbookViewId="0" topLeftCell="A1">
      <pane ySplit="5" topLeftCell="A21" activePane="bottomLeft" state="frozen"/>
      <selection pane="topLeft" activeCell="I30" sqref="I30"/>
      <selection pane="bottomLeft" activeCell="I30" sqref="I30"/>
    </sheetView>
  </sheetViews>
  <sheetFormatPr defaultColWidth="9.140625" defaultRowHeight="15"/>
  <cols>
    <col min="1" max="1" width="9.140625" style="21" bestFit="1" customWidth="1"/>
    <col min="2" max="2" width="48.57421875" style="21" customWidth="1"/>
    <col min="3" max="3" width="8.57421875" style="5" customWidth="1"/>
    <col min="4" max="4" width="8.57421875" style="21" customWidth="1"/>
    <col min="5" max="5" width="13.140625" style="5" bestFit="1" customWidth="1"/>
    <col min="6" max="6" width="14.28125" style="5" bestFit="1" customWidth="1"/>
    <col min="7" max="7" width="12.57421875" style="21" customWidth="1"/>
    <col min="8" max="16384" width="9.00390625" style="21" customWidth="1"/>
  </cols>
  <sheetData>
    <row r="1" spans="1:7" s="69" customFormat="1" ht="20.25">
      <c r="A1" s="67" t="s">
        <v>62</v>
      </c>
      <c r="B1" s="68"/>
      <c r="C1" s="4"/>
      <c r="D1" s="68"/>
      <c r="E1" s="4"/>
      <c r="F1" s="4"/>
      <c r="G1" s="68"/>
    </row>
    <row r="2" ht="20.25">
      <c r="A2" s="21" t="s">
        <v>121</v>
      </c>
    </row>
    <row r="3" ht="3" customHeight="1"/>
    <row r="4" spans="1:7" ht="21" customHeight="1">
      <c r="A4" s="646" t="s">
        <v>1</v>
      </c>
      <c r="B4" s="646" t="s">
        <v>2</v>
      </c>
      <c r="C4" s="649" t="s">
        <v>3</v>
      </c>
      <c r="D4" s="646" t="s">
        <v>4</v>
      </c>
      <c r="E4" s="649" t="s">
        <v>53</v>
      </c>
      <c r="F4" s="649"/>
      <c r="G4" s="656" t="s">
        <v>69</v>
      </c>
    </row>
    <row r="5" spans="1:7" ht="21">
      <c r="A5" s="646"/>
      <c r="B5" s="646"/>
      <c r="C5" s="649"/>
      <c r="D5" s="646"/>
      <c r="E5" s="7" t="s">
        <v>22</v>
      </c>
      <c r="F5" s="7" t="s">
        <v>23</v>
      </c>
      <c r="G5" s="657"/>
    </row>
    <row r="6" spans="1:7" ht="20.25">
      <c r="A6" s="63">
        <v>1</v>
      </c>
      <c r="B6" s="1" t="s">
        <v>93</v>
      </c>
      <c r="C6" s="14"/>
      <c r="D6" s="63"/>
      <c r="F6" s="13"/>
      <c r="G6" s="64"/>
    </row>
    <row r="7" spans="1:7" ht="20.25">
      <c r="A7" s="63"/>
      <c r="B7" s="1" t="s">
        <v>94</v>
      </c>
      <c r="C7" s="14">
        <v>0</v>
      </c>
      <c r="D7" s="63" t="s">
        <v>95</v>
      </c>
      <c r="E7" s="13">
        <v>492</v>
      </c>
      <c r="F7" s="13">
        <f>SUM(C7*E7)</f>
        <v>0</v>
      </c>
      <c r="G7" s="64"/>
    </row>
    <row r="8" spans="1:7" ht="20.25">
      <c r="A8" s="63"/>
      <c r="B8" s="1" t="s">
        <v>96</v>
      </c>
      <c r="C8" s="14">
        <v>0</v>
      </c>
      <c r="D8" s="63" t="s">
        <v>95</v>
      </c>
      <c r="E8" s="13">
        <v>270</v>
      </c>
      <c r="F8" s="13">
        <f aca="true" t="shared" si="0" ref="F8:F35">SUM(C8*E8)</f>
        <v>0</v>
      </c>
      <c r="G8" s="64"/>
    </row>
    <row r="9" spans="1:7" ht="20.25">
      <c r="A9" s="63"/>
      <c r="B9" s="1" t="s">
        <v>97</v>
      </c>
      <c r="C9" s="14">
        <v>0</v>
      </c>
      <c r="D9" s="63" t="s">
        <v>95</v>
      </c>
      <c r="E9" s="13">
        <v>242</v>
      </c>
      <c r="F9" s="13">
        <f t="shared" si="0"/>
        <v>0</v>
      </c>
      <c r="G9" s="64"/>
    </row>
    <row r="10" spans="1:7" ht="20.25">
      <c r="A10" s="63"/>
      <c r="B10" s="1" t="s">
        <v>98</v>
      </c>
      <c r="C10" s="14">
        <v>0</v>
      </c>
      <c r="D10" s="63" t="s">
        <v>95</v>
      </c>
      <c r="E10" s="13">
        <v>143</v>
      </c>
      <c r="F10" s="13">
        <f t="shared" si="0"/>
        <v>0</v>
      </c>
      <c r="G10" s="64"/>
    </row>
    <row r="11" spans="1:7" ht="20.25">
      <c r="A11" s="63"/>
      <c r="B11" s="1" t="s">
        <v>99</v>
      </c>
      <c r="C11" s="14">
        <v>0</v>
      </c>
      <c r="D11" s="63" t="s">
        <v>95</v>
      </c>
      <c r="E11" s="13">
        <v>64</v>
      </c>
      <c r="F11" s="13">
        <f t="shared" si="0"/>
        <v>0</v>
      </c>
      <c r="G11" s="64"/>
    </row>
    <row r="12" spans="1:7" ht="20.25">
      <c r="A12" s="63"/>
      <c r="B12" s="1" t="s">
        <v>100</v>
      </c>
      <c r="C12" s="14">
        <v>0</v>
      </c>
      <c r="D12" s="63" t="s">
        <v>95</v>
      </c>
      <c r="E12" s="13">
        <v>78</v>
      </c>
      <c r="F12" s="13">
        <f t="shared" si="0"/>
        <v>0</v>
      </c>
      <c r="G12" s="64"/>
    </row>
    <row r="13" spans="1:7" ht="20.25">
      <c r="A13" s="63"/>
      <c r="B13" s="1" t="s">
        <v>101</v>
      </c>
      <c r="C13" s="14">
        <v>0</v>
      </c>
      <c r="D13" s="63" t="s">
        <v>95</v>
      </c>
      <c r="E13" s="13">
        <v>102</v>
      </c>
      <c r="F13" s="13">
        <f t="shared" si="0"/>
        <v>0</v>
      </c>
      <c r="G13" s="64"/>
    </row>
    <row r="14" spans="1:7" ht="20.25">
      <c r="A14" s="63"/>
      <c r="B14" s="1" t="s">
        <v>102</v>
      </c>
      <c r="C14" s="14">
        <v>0</v>
      </c>
      <c r="D14" s="63" t="s">
        <v>103</v>
      </c>
      <c r="E14" s="13">
        <v>18000</v>
      </c>
      <c r="F14" s="13">
        <f t="shared" si="0"/>
        <v>0</v>
      </c>
      <c r="G14" s="64"/>
    </row>
    <row r="15" spans="1:7" ht="20.25">
      <c r="A15" s="63"/>
      <c r="B15" s="1"/>
      <c r="C15" s="14"/>
      <c r="D15" s="63"/>
      <c r="E15" s="13"/>
      <c r="F15" s="13"/>
      <c r="G15" s="64"/>
    </row>
    <row r="16" spans="1:7" ht="20.25">
      <c r="A16" s="63">
        <v>2</v>
      </c>
      <c r="B16" s="1" t="s">
        <v>104</v>
      </c>
      <c r="C16" s="14"/>
      <c r="D16" s="63"/>
      <c r="E16" s="13"/>
      <c r="F16" s="13"/>
      <c r="G16" s="64"/>
    </row>
    <row r="17" spans="1:7" ht="20.25">
      <c r="A17" s="63"/>
      <c r="B17" s="1" t="s">
        <v>105</v>
      </c>
      <c r="C17" s="14">
        <v>0</v>
      </c>
      <c r="D17" s="63" t="s">
        <v>106</v>
      </c>
      <c r="E17" s="13">
        <v>13500</v>
      </c>
      <c r="F17" s="13">
        <f t="shared" si="0"/>
        <v>0</v>
      </c>
      <c r="G17" s="64"/>
    </row>
    <row r="18" spans="1:7" ht="20.25">
      <c r="A18" s="63"/>
      <c r="B18" s="1" t="s">
        <v>107</v>
      </c>
      <c r="C18" s="14">
        <v>0</v>
      </c>
      <c r="D18" s="63" t="s">
        <v>106</v>
      </c>
      <c r="E18" s="13">
        <v>515</v>
      </c>
      <c r="F18" s="13">
        <f t="shared" si="0"/>
        <v>0</v>
      </c>
      <c r="G18" s="64"/>
    </row>
    <row r="19" spans="1:7" ht="20.25">
      <c r="A19" s="63"/>
      <c r="B19" s="1" t="s">
        <v>108</v>
      </c>
      <c r="C19" s="14">
        <v>0</v>
      </c>
      <c r="D19" s="63" t="s">
        <v>106</v>
      </c>
      <c r="E19" s="13">
        <v>1500</v>
      </c>
      <c r="F19" s="13">
        <f t="shared" si="0"/>
        <v>0</v>
      </c>
      <c r="G19" s="64"/>
    </row>
    <row r="20" spans="1:7" ht="20.25">
      <c r="A20" s="63"/>
      <c r="B20" s="1" t="s">
        <v>109</v>
      </c>
      <c r="C20" s="14">
        <v>0</v>
      </c>
      <c r="D20" s="63" t="s">
        <v>106</v>
      </c>
      <c r="E20" s="13">
        <v>1700</v>
      </c>
      <c r="F20" s="13">
        <f t="shared" si="0"/>
        <v>0</v>
      </c>
      <c r="G20" s="64"/>
    </row>
    <row r="21" spans="1:7" ht="20.25">
      <c r="A21" s="63"/>
      <c r="B21" s="1" t="s">
        <v>110</v>
      </c>
      <c r="C21" s="14">
        <v>0</v>
      </c>
      <c r="D21" s="63" t="s">
        <v>106</v>
      </c>
      <c r="E21" s="13">
        <v>2200</v>
      </c>
      <c r="F21" s="13">
        <f t="shared" si="0"/>
        <v>0</v>
      </c>
      <c r="G21" s="64"/>
    </row>
    <row r="22" spans="1:7" ht="20.25">
      <c r="A22" s="63"/>
      <c r="B22" s="1" t="s">
        <v>102</v>
      </c>
      <c r="C22" s="14">
        <v>0</v>
      </c>
      <c r="D22" s="63" t="s">
        <v>103</v>
      </c>
      <c r="E22" s="13">
        <v>60000</v>
      </c>
      <c r="F22" s="13">
        <f t="shared" si="0"/>
        <v>0</v>
      </c>
      <c r="G22" s="64"/>
    </row>
    <row r="23" spans="1:7" ht="21">
      <c r="A23" s="11"/>
      <c r="B23" s="12"/>
      <c r="C23" s="13"/>
      <c r="D23" s="63"/>
      <c r="E23" s="13"/>
      <c r="F23" s="13"/>
      <c r="G23" s="66"/>
    </row>
    <row r="24" spans="1:7" ht="20.25">
      <c r="A24" s="11">
        <v>3</v>
      </c>
      <c r="B24" s="128" t="s">
        <v>111</v>
      </c>
      <c r="C24" s="13"/>
      <c r="D24" s="63"/>
      <c r="E24" s="13"/>
      <c r="F24" s="13"/>
      <c r="G24" s="65"/>
    </row>
    <row r="25" spans="1:7" ht="20.25">
      <c r="A25" s="11"/>
      <c r="B25" s="11" t="s">
        <v>112</v>
      </c>
      <c r="C25" s="13">
        <v>0</v>
      </c>
      <c r="D25" s="63" t="s">
        <v>95</v>
      </c>
      <c r="E25" s="13">
        <v>83</v>
      </c>
      <c r="F25" s="13">
        <f t="shared" si="0"/>
        <v>0</v>
      </c>
      <c r="G25" s="11"/>
    </row>
    <row r="26" spans="1:7" ht="20.25">
      <c r="A26" s="11"/>
      <c r="B26" s="11" t="s">
        <v>113</v>
      </c>
      <c r="C26" s="13">
        <v>0</v>
      </c>
      <c r="D26" s="63" t="s">
        <v>114</v>
      </c>
      <c r="E26" s="13">
        <v>29</v>
      </c>
      <c r="F26" s="13">
        <f t="shared" si="0"/>
        <v>0</v>
      </c>
      <c r="G26" s="11"/>
    </row>
    <row r="27" spans="1:7" ht="20.25">
      <c r="A27" s="11"/>
      <c r="B27" s="11" t="s">
        <v>102</v>
      </c>
      <c r="C27" s="13">
        <v>0</v>
      </c>
      <c r="D27" s="63" t="s">
        <v>103</v>
      </c>
      <c r="E27" s="13">
        <v>1300</v>
      </c>
      <c r="F27" s="13">
        <f t="shared" si="0"/>
        <v>0</v>
      </c>
      <c r="G27" s="11"/>
    </row>
    <row r="28" spans="1:7" ht="20.25">
      <c r="A28" s="11"/>
      <c r="B28" s="11"/>
      <c r="C28" s="13"/>
      <c r="D28" s="63"/>
      <c r="E28" s="13"/>
      <c r="F28" s="13"/>
      <c r="G28" s="11"/>
    </row>
    <row r="29" spans="1:7" ht="20.25">
      <c r="A29" s="11">
        <v>4</v>
      </c>
      <c r="B29" s="11" t="s">
        <v>115</v>
      </c>
      <c r="C29" s="13"/>
      <c r="D29" s="11"/>
      <c r="E29" s="13"/>
      <c r="F29" s="13"/>
      <c r="G29" s="11"/>
    </row>
    <row r="30" spans="1:7" ht="20.25">
      <c r="A30" s="11"/>
      <c r="B30" s="11" t="s">
        <v>116</v>
      </c>
      <c r="C30" s="13">
        <v>3</v>
      </c>
      <c r="D30" s="11" t="s">
        <v>106</v>
      </c>
      <c r="E30" s="13">
        <v>1400</v>
      </c>
      <c r="F30" s="13">
        <f t="shared" si="0"/>
        <v>4200</v>
      </c>
      <c r="G30" s="11"/>
    </row>
    <row r="31" spans="1:7" ht="20.25">
      <c r="A31" s="11"/>
      <c r="B31" s="11" t="s">
        <v>117</v>
      </c>
      <c r="C31" s="13">
        <v>2</v>
      </c>
      <c r="D31" s="11" t="s">
        <v>106</v>
      </c>
      <c r="E31" s="13">
        <v>2100</v>
      </c>
      <c r="F31" s="13">
        <f t="shared" si="0"/>
        <v>4200</v>
      </c>
      <c r="G31" s="11"/>
    </row>
    <row r="32" spans="1:7" ht="20.25">
      <c r="A32" s="11"/>
      <c r="B32" s="11" t="s">
        <v>118</v>
      </c>
      <c r="C32" s="13">
        <v>6</v>
      </c>
      <c r="D32" s="11" t="s">
        <v>106</v>
      </c>
      <c r="E32" s="13">
        <v>1000</v>
      </c>
      <c r="F32" s="13">
        <f t="shared" si="0"/>
        <v>6000</v>
      </c>
      <c r="G32" s="11"/>
    </row>
    <row r="33" spans="1:7" ht="20.25">
      <c r="A33" s="11"/>
      <c r="B33" s="11" t="s">
        <v>119</v>
      </c>
      <c r="C33" s="13">
        <v>85</v>
      </c>
      <c r="D33" s="11" t="s">
        <v>56</v>
      </c>
      <c r="E33" s="13">
        <v>195</v>
      </c>
      <c r="F33" s="13">
        <f t="shared" si="0"/>
        <v>16575</v>
      </c>
      <c r="G33" s="11"/>
    </row>
    <row r="34" spans="1:7" ht="20.25">
      <c r="A34" s="11"/>
      <c r="B34" s="11" t="s">
        <v>120</v>
      </c>
      <c r="C34" s="13">
        <v>20</v>
      </c>
      <c r="D34" s="11" t="s">
        <v>56</v>
      </c>
      <c r="E34" s="13">
        <v>51</v>
      </c>
      <c r="F34" s="13">
        <f t="shared" si="0"/>
        <v>1020</v>
      </c>
      <c r="G34" s="11"/>
    </row>
    <row r="35" spans="1:7" ht="20.25">
      <c r="A35" s="11"/>
      <c r="B35" s="11" t="s">
        <v>102</v>
      </c>
      <c r="C35" s="13">
        <v>1</v>
      </c>
      <c r="D35" s="11" t="s">
        <v>8</v>
      </c>
      <c r="E35" s="13">
        <v>9600</v>
      </c>
      <c r="F35" s="13">
        <f t="shared" si="0"/>
        <v>9600</v>
      </c>
      <c r="G35" s="11"/>
    </row>
    <row r="36" spans="1:7" ht="21">
      <c r="A36" s="11"/>
      <c r="B36" s="71" t="s">
        <v>30</v>
      </c>
      <c r="C36" s="14"/>
      <c r="D36" s="63"/>
      <c r="E36" s="79"/>
      <c r="F36" s="15">
        <f>SUM(F7:F35)</f>
        <v>41595</v>
      </c>
      <c r="G36" s="11"/>
    </row>
  </sheetData>
  <sheetProtection/>
  <mergeCells count="6">
    <mergeCell ref="A4:A5"/>
    <mergeCell ref="B4:B5"/>
    <mergeCell ref="C4:C5"/>
    <mergeCell ref="D4:D5"/>
    <mergeCell ref="E4:F4"/>
    <mergeCell ref="G4:G5"/>
  </mergeCells>
  <printOptions/>
  <pageMargins left="0.236220472440945" right="0.236220472440945" top="0.748031496062992" bottom="0.748031496062992" header="0.31496062992126" footer="0.31496062992126"/>
  <pageSetup blackAndWhite="1" fitToHeight="1" fitToWidth="1" horizontalDpi="600" verticalDpi="600" orientation="portrait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G24"/>
  <sheetViews>
    <sheetView view="pageBreakPreview" zoomScale="115" zoomScaleSheetLayoutView="115" zoomScalePageLayoutView="0" workbookViewId="0" topLeftCell="A1">
      <pane ySplit="5" topLeftCell="A16" activePane="bottomLeft" state="frozen"/>
      <selection pane="topLeft" activeCell="I30" sqref="I30"/>
      <selection pane="bottomLeft" activeCell="I30" sqref="I30"/>
    </sheetView>
  </sheetViews>
  <sheetFormatPr defaultColWidth="9.140625" defaultRowHeight="15"/>
  <cols>
    <col min="1" max="1" width="9.140625" style="21" bestFit="1" customWidth="1"/>
    <col min="2" max="2" width="48.57421875" style="21" customWidth="1"/>
    <col min="3" max="3" width="8.57421875" style="5" customWidth="1"/>
    <col min="4" max="4" width="8.57421875" style="21" customWidth="1"/>
    <col min="5" max="5" width="13.140625" style="5" bestFit="1" customWidth="1"/>
    <col min="6" max="6" width="14.28125" style="5" bestFit="1" customWidth="1"/>
    <col min="7" max="7" width="12.57421875" style="21" customWidth="1"/>
    <col min="8" max="16384" width="9.00390625" style="21" customWidth="1"/>
  </cols>
  <sheetData>
    <row r="1" spans="1:7" s="69" customFormat="1" ht="20.25">
      <c r="A1" s="67" t="s">
        <v>62</v>
      </c>
      <c r="B1" s="68"/>
      <c r="C1" s="4"/>
      <c r="D1" s="68"/>
      <c r="E1" s="4"/>
      <c r="F1" s="4"/>
      <c r="G1" s="68"/>
    </row>
    <row r="2" ht="20.25">
      <c r="A2" s="21" t="s">
        <v>130</v>
      </c>
    </row>
    <row r="3" ht="3" customHeight="1"/>
    <row r="4" spans="1:7" ht="21" customHeight="1">
      <c r="A4" s="646" t="s">
        <v>1</v>
      </c>
      <c r="B4" s="646" t="s">
        <v>2</v>
      </c>
      <c r="C4" s="649" t="s">
        <v>3</v>
      </c>
      <c r="D4" s="646" t="s">
        <v>4</v>
      </c>
      <c r="E4" s="649" t="s">
        <v>53</v>
      </c>
      <c r="F4" s="649"/>
      <c r="G4" s="656" t="s">
        <v>69</v>
      </c>
    </row>
    <row r="5" spans="1:7" ht="21">
      <c r="A5" s="646"/>
      <c r="B5" s="646"/>
      <c r="C5" s="649"/>
      <c r="D5" s="646"/>
      <c r="E5" s="7" t="s">
        <v>22</v>
      </c>
      <c r="F5" s="7" t="s">
        <v>23</v>
      </c>
      <c r="G5" s="657"/>
    </row>
    <row r="6" spans="1:7" ht="20.25">
      <c r="A6" s="63">
        <v>1</v>
      </c>
      <c r="B6" s="1" t="s">
        <v>122</v>
      </c>
      <c r="C6" s="14"/>
      <c r="D6" s="63"/>
      <c r="F6" s="13"/>
      <c r="G6" s="64"/>
    </row>
    <row r="7" spans="1:7" ht="20.25">
      <c r="A7" s="63"/>
      <c r="B7" s="1" t="s">
        <v>123</v>
      </c>
      <c r="C7" s="14">
        <v>1</v>
      </c>
      <c r="D7" s="63" t="s">
        <v>106</v>
      </c>
      <c r="E7" s="13">
        <v>4321</v>
      </c>
      <c r="F7" s="13">
        <f>SUM(C7*E7)</f>
        <v>4321</v>
      </c>
      <c r="G7" s="64"/>
    </row>
    <row r="8" spans="1:7" ht="20.25">
      <c r="A8" s="63"/>
      <c r="B8" s="1" t="s">
        <v>124</v>
      </c>
      <c r="C8" s="14">
        <v>11</v>
      </c>
      <c r="D8" s="63" t="s">
        <v>106</v>
      </c>
      <c r="E8" s="13">
        <v>4120</v>
      </c>
      <c r="F8" s="13">
        <f aca="true" t="shared" si="0" ref="F8:F23">SUM(C8*E8)</f>
        <v>45320</v>
      </c>
      <c r="G8" s="64"/>
    </row>
    <row r="9" spans="1:7" ht="20.25">
      <c r="A9" s="63"/>
      <c r="B9" s="1" t="s">
        <v>125</v>
      </c>
      <c r="C9" s="14">
        <v>2</v>
      </c>
      <c r="D9" s="63" t="s">
        <v>106</v>
      </c>
      <c r="E9" s="13">
        <v>430</v>
      </c>
      <c r="F9" s="13">
        <f t="shared" si="0"/>
        <v>860</v>
      </c>
      <c r="G9" s="64"/>
    </row>
    <row r="10" spans="1:7" ht="20.25">
      <c r="A10" s="63"/>
      <c r="B10" s="1" t="s">
        <v>126</v>
      </c>
      <c r="C10" s="14">
        <v>4</v>
      </c>
      <c r="D10" s="63" t="s">
        <v>106</v>
      </c>
      <c r="E10" s="13">
        <v>550</v>
      </c>
      <c r="F10" s="13">
        <f t="shared" si="0"/>
        <v>2200</v>
      </c>
      <c r="G10" s="64"/>
    </row>
    <row r="11" spans="1:7" ht="20.25">
      <c r="A11" s="63"/>
      <c r="B11" s="1"/>
      <c r="C11" s="14"/>
      <c r="D11" s="63"/>
      <c r="E11" s="13"/>
      <c r="F11" s="13"/>
      <c r="G11" s="64"/>
    </row>
    <row r="12" spans="1:7" ht="20.25">
      <c r="A12" s="63">
        <v>2</v>
      </c>
      <c r="B12" s="1" t="s">
        <v>127</v>
      </c>
      <c r="C12" s="14"/>
      <c r="D12" s="63"/>
      <c r="E12" s="13"/>
      <c r="F12" s="13"/>
      <c r="G12" s="64"/>
    </row>
    <row r="13" spans="1:7" ht="20.25">
      <c r="A13" s="63"/>
      <c r="B13" s="1" t="s">
        <v>113</v>
      </c>
      <c r="C13" s="14">
        <v>360</v>
      </c>
      <c r="D13" s="63" t="s">
        <v>114</v>
      </c>
      <c r="E13" s="13">
        <v>29</v>
      </c>
      <c r="F13" s="13">
        <f t="shared" si="0"/>
        <v>10440</v>
      </c>
      <c r="G13" s="64"/>
    </row>
    <row r="14" spans="1:7" ht="20.25">
      <c r="A14" s="63"/>
      <c r="B14" s="1" t="s">
        <v>128</v>
      </c>
      <c r="C14" s="14">
        <v>927</v>
      </c>
      <c r="D14" s="63" t="s">
        <v>114</v>
      </c>
      <c r="E14" s="13">
        <v>16</v>
      </c>
      <c r="F14" s="13">
        <f t="shared" si="0"/>
        <v>14832</v>
      </c>
      <c r="G14" s="64"/>
    </row>
    <row r="15" spans="1:7" ht="20.25">
      <c r="A15" s="63"/>
      <c r="B15" s="1" t="s">
        <v>102</v>
      </c>
      <c r="C15" s="14">
        <v>1</v>
      </c>
      <c r="D15" s="63" t="s">
        <v>103</v>
      </c>
      <c r="E15" s="13">
        <v>2500</v>
      </c>
      <c r="F15" s="13">
        <f t="shared" si="0"/>
        <v>2500</v>
      </c>
      <c r="G15" s="64"/>
    </row>
    <row r="16" spans="1:7" ht="20.25">
      <c r="A16" s="63"/>
      <c r="B16" s="1"/>
      <c r="C16" s="14"/>
      <c r="D16" s="63"/>
      <c r="E16" s="13"/>
      <c r="F16" s="13"/>
      <c r="G16" s="64"/>
    </row>
    <row r="17" spans="1:7" ht="20.25">
      <c r="A17" s="63">
        <v>3</v>
      </c>
      <c r="B17" s="1" t="s">
        <v>129</v>
      </c>
      <c r="C17" s="14"/>
      <c r="D17" s="63"/>
      <c r="E17" s="13"/>
      <c r="F17" s="13"/>
      <c r="G17" s="64"/>
    </row>
    <row r="18" spans="1:7" ht="20.25">
      <c r="A18" s="63"/>
      <c r="B18" s="1" t="s">
        <v>116</v>
      </c>
      <c r="C18" s="14">
        <v>7</v>
      </c>
      <c r="D18" s="63" t="s">
        <v>106</v>
      </c>
      <c r="E18" s="13">
        <v>1400</v>
      </c>
      <c r="F18" s="13">
        <f t="shared" si="0"/>
        <v>9800</v>
      </c>
      <c r="G18" s="64"/>
    </row>
    <row r="19" spans="1:7" ht="20.25">
      <c r="A19" s="63"/>
      <c r="B19" s="1" t="s">
        <v>117</v>
      </c>
      <c r="C19" s="14">
        <v>4</v>
      </c>
      <c r="D19" s="63" t="s">
        <v>106</v>
      </c>
      <c r="E19" s="13">
        <v>2100</v>
      </c>
      <c r="F19" s="13">
        <f t="shared" si="0"/>
        <v>8400</v>
      </c>
      <c r="G19" s="64"/>
    </row>
    <row r="20" spans="1:7" ht="20.25">
      <c r="A20" s="63"/>
      <c r="B20" s="1" t="s">
        <v>118</v>
      </c>
      <c r="C20" s="14">
        <v>12</v>
      </c>
      <c r="D20" s="63" t="s">
        <v>106</v>
      </c>
      <c r="E20" s="13">
        <v>1000</v>
      </c>
      <c r="F20" s="13">
        <f t="shared" si="0"/>
        <v>12000</v>
      </c>
      <c r="G20" s="64"/>
    </row>
    <row r="21" spans="1:7" ht="20.25">
      <c r="A21" s="63"/>
      <c r="B21" s="1" t="s">
        <v>119</v>
      </c>
      <c r="C21" s="14">
        <v>330</v>
      </c>
      <c r="D21" s="63" t="s">
        <v>114</v>
      </c>
      <c r="E21" s="13">
        <v>195</v>
      </c>
      <c r="F21" s="13">
        <f t="shared" si="0"/>
        <v>64350</v>
      </c>
      <c r="G21" s="64"/>
    </row>
    <row r="22" spans="1:7" ht="20.25">
      <c r="A22" s="63"/>
      <c r="B22" s="1" t="s">
        <v>120</v>
      </c>
      <c r="C22" s="14">
        <v>72</v>
      </c>
      <c r="D22" s="63" t="s">
        <v>114</v>
      </c>
      <c r="E22" s="13">
        <v>51</v>
      </c>
      <c r="F22" s="13">
        <f t="shared" si="0"/>
        <v>3672</v>
      </c>
      <c r="G22" s="64"/>
    </row>
    <row r="23" spans="1:7" ht="21">
      <c r="A23" s="11"/>
      <c r="B23" s="129" t="s">
        <v>102</v>
      </c>
      <c r="C23" s="13">
        <v>1</v>
      </c>
      <c r="D23" s="63" t="s">
        <v>103</v>
      </c>
      <c r="E23" s="13">
        <v>19500</v>
      </c>
      <c r="F23" s="13">
        <f t="shared" si="0"/>
        <v>19500</v>
      </c>
      <c r="G23" s="66"/>
    </row>
    <row r="24" spans="1:7" ht="21">
      <c r="A24" s="11"/>
      <c r="B24" s="71" t="s">
        <v>30</v>
      </c>
      <c r="C24" s="14"/>
      <c r="D24" s="63"/>
      <c r="E24" s="79"/>
      <c r="F24" s="15">
        <f>SUM(F7:F23)</f>
        <v>198195</v>
      </c>
      <c r="G24" s="11"/>
    </row>
  </sheetData>
  <sheetProtection/>
  <mergeCells count="6">
    <mergeCell ref="A4:A5"/>
    <mergeCell ref="B4:B5"/>
    <mergeCell ref="C4:C5"/>
    <mergeCell ref="D4:D5"/>
    <mergeCell ref="E4:F4"/>
    <mergeCell ref="G4:G5"/>
  </mergeCells>
  <printOptions/>
  <pageMargins left="0.236220472440945" right="0.236220472440945" top="0.748031496062992" bottom="0.748031496062992" header="0.31496062992126" footer="0.31496062992126"/>
  <pageSetup blackAndWhite="1" fitToHeight="1" fitToWidth="1" horizontalDpi="600" verticalDpi="600" orientation="portrait" paperSize="9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I30"/>
  <sheetViews>
    <sheetView view="pageBreakPreview" zoomScaleSheetLayoutView="100" zoomScalePageLayoutView="0" workbookViewId="0" topLeftCell="A1">
      <pane ySplit="5" topLeftCell="A21" activePane="bottomLeft" state="frozen"/>
      <selection pane="topLeft" activeCell="I30" sqref="I30"/>
      <selection pane="bottomLeft" activeCell="I30" sqref="I30"/>
    </sheetView>
  </sheetViews>
  <sheetFormatPr defaultColWidth="9.140625" defaultRowHeight="15"/>
  <cols>
    <col min="1" max="1" width="9.140625" style="21" bestFit="1" customWidth="1"/>
    <col min="2" max="2" width="48.57421875" style="21" customWidth="1"/>
    <col min="3" max="3" width="8.57421875" style="5" customWidth="1"/>
    <col min="4" max="4" width="8.57421875" style="21" customWidth="1"/>
    <col min="5" max="5" width="13.140625" style="5" bestFit="1" customWidth="1"/>
    <col min="6" max="6" width="14.28125" style="5" bestFit="1" customWidth="1"/>
    <col min="7" max="7" width="12.57421875" style="21" customWidth="1"/>
    <col min="8" max="16384" width="9.00390625" style="21" customWidth="1"/>
  </cols>
  <sheetData>
    <row r="1" spans="1:7" s="69" customFormat="1" ht="20.25">
      <c r="A1" s="67" t="s">
        <v>62</v>
      </c>
      <c r="B1" s="68"/>
      <c r="C1" s="4"/>
      <c r="D1" s="68"/>
      <c r="E1" s="4"/>
      <c r="F1" s="4"/>
      <c r="G1" s="68"/>
    </row>
    <row r="2" ht="20.25">
      <c r="A2" s="21" t="s">
        <v>131</v>
      </c>
    </row>
    <row r="3" ht="3" customHeight="1"/>
    <row r="4" spans="1:7" ht="21" customHeight="1">
      <c r="A4" s="646" t="s">
        <v>1</v>
      </c>
      <c r="B4" s="646" t="s">
        <v>2</v>
      </c>
      <c r="C4" s="649" t="s">
        <v>3</v>
      </c>
      <c r="D4" s="646" t="s">
        <v>4</v>
      </c>
      <c r="E4" s="649" t="s">
        <v>53</v>
      </c>
      <c r="F4" s="649"/>
      <c r="G4" s="656" t="s">
        <v>69</v>
      </c>
    </row>
    <row r="5" spans="1:7" ht="21">
      <c r="A5" s="646"/>
      <c r="B5" s="646"/>
      <c r="C5" s="649"/>
      <c r="D5" s="646"/>
      <c r="E5" s="7" t="s">
        <v>22</v>
      </c>
      <c r="F5" s="7" t="s">
        <v>23</v>
      </c>
      <c r="G5" s="657"/>
    </row>
    <row r="6" spans="1:7" ht="20.25">
      <c r="A6" s="63">
        <v>1</v>
      </c>
      <c r="B6" s="1" t="s">
        <v>122</v>
      </c>
      <c r="C6" s="14"/>
      <c r="D6" s="63"/>
      <c r="F6" s="13"/>
      <c r="G6" s="64"/>
    </row>
    <row r="7" spans="1:7" ht="20.25">
      <c r="A7" s="63"/>
      <c r="B7" s="1" t="s">
        <v>123</v>
      </c>
      <c r="C7" s="14">
        <v>1</v>
      </c>
      <c r="D7" s="63" t="s">
        <v>106</v>
      </c>
      <c r="E7" s="13">
        <v>16110</v>
      </c>
      <c r="F7" s="13">
        <f>SUM(C7*E7)</f>
        <v>16110</v>
      </c>
      <c r="G7" s="64"/>
    </row>
    <row r="8" spans="1:7" ht="20.25">
      <c r="A8" s="63"/>
      <c r="B8" s="1" t="s">
        <v>107</v>
      </c>
      <c r="C8" s="14">
        <v>12</v>
      </c>
      <c r="D8" s="63" t="s">
        <v>106</v>
      </c>
      <c r="E8" s="13">
        <v>515</v>
      </c>
      <c r="F8" s="13">
        <f aca="true" t="shared" si="0" ref="F8:F29">SUM(C8*E8)</f>
        <v>6180</v>
      </c>
      <c r="G8" s="64"/>
    </row>
    <row r="9" spans="1:7" ht="20.25">
      <c r="A9" s="63"/>
      <c r="B9" s="1" t="s">
        <v>132</v>
      </c>
      <c r="C9" s="14">
        <v>20</v>
      </c>
      <c r="D9" s="63" t="s">
        <v>106</v>
      </c>
      <c r="E9" s="13">
        <v>2135</v>
      </c>
      <c r="F9" s="13">
        <f t="shared" si="0"/>
        <v>42700</v>
      </c>
      <c r="G9" s="64"/>
    </row>
    <row r="10" spans="1:7" ht="20.25">
      <c r="A10" s="63"/>
      <c r="B10" s="1" t="s">
        <v>133</v>
      </c>
      <c r="C10" s="14">
        <v>14</v>
      </c>
      <c r="D10" s="63" t="s">
        <v>106</v>
      </c>
      <c r="E10" s="13">
        <v>130</v>
      </c>
      <c r="F10" s="13">
        <f t="shared" si="0"/>
        <v>1820</v>
      </c>
      <c r="G10" s="64"/>
    </row>
    <row r="11" spans="1:7" ht="20.25">
      <c r="A11" s="63"/>
      <c r="B11" s="1" t="s">
        <v>134</v>
      </c>
      <c r="C11" s="14">
        <v>10</v>
      </c>
      <c r="D11" s="63" t="s">
        <v>106</v>
      </c>
      <c r="E11" s="13">
        <v>250</v>
      </c>
      <c r="F11" s="13">
        <f t="shared" si="0"/>
        <v>2500</v>
      </c>
      <c r="G11" s="64"/>
    </row>
    <row r="12" spans="1:7" ht="20.25">
      <c r="A12" s="63"/>
      <c r="B12" s="1" t="s">
        <v>135</v>
      </c>
      <c r="C12" s="14">
        <v>4</v>
      </c>
      <c r="D12" s="63" t="s">
        <v>106</v>
      </c>
      <c r="E12" s="13">
        <v>270</v>
      </c>
      <c r="F12" s="13">
        <f t="shared" si="0"/>
        <v>1080</v>
      </c>
      <c r="G12" s="64"/>
    </row>
    <row r="13" spans="1:7" ht="20.25">
      <c r="A13" s="63"/>
      <c r="B13" s="1" t="s">
        <v>136</v>
      </c>
      <c r="C13" s="14">
        <v>4</v>
      </c>
      <c r="D13" s="63" t="s">
        <v>106</v>
      </c>
      <c r="E13" s="13">
        <v>420</v>
      </c>
      <c r="F13" s="13">
        <f t="shared" si="0"/>
        <v>1680</v>
      </c>
      <c r="G13" s="64"/>
    </row>
    <row r="14" spans="1:9" ht="20.25">
      <c r="A14" s="63"/>
      <c r="B14" s="156" t="s">
        <v>52</v>
      </c>
      <c r="C14" s="47">
        <v>2</v>
      </c>
      <c r="D14" s="9" t="s">
        <v>106</v>
      </c>
      <c r="E14" s="16">
        <f>30000+6000</f>
        <v>36000</v>
      </c>
      <c r="F14" s="16">
        <f>E14*C14</f>
        <v>72000</v>
      </c>
      <c r="G14" s="16"/>
      <c r="H14" s="16"/>
      <c r="I14" s="10"/>
    </row>
    <row r="15" spans="1:7" ht="20.25">
      <c r="A15" s="63">
        <v>2</v>
      </c>
      <c r="B15" s="1" t="s">
        <v>127</v>
      </c>
      <c r="C15" s="14"/>
      <c r="D15" s="63"/>
      <c r="E15" s="13"/>
      <c r="F15" s="13"/>
      <c r="G15" s="64"/>
    </row>
    <row r="16" spans="1:7" ht="20.25">
      <c r="A16" s="63"/>
      <c r="B16" s="1" t="s">
        <v>113</v>
      </c>
      <c r="C16" s="14">
        <v>690</v>
      </c>
      <c r="D16" s="63" t="s">
        <v>114</v>
      </c>
      <c r="E16" s="13">
        <v>29</v>
      </c>
      <c r="F16" s="13">
        <f t="shared" si="0"/>
        <v>20010</v>
      </c>
      <c r="G16" s="64"/>
    </row>
    <row r="17" spans="1:7" ht="20.25">
      <c r="A17" s="63"/>
      <c r="B17" s="1" t="s">
        <v>128</v>
      </c>
      <c r="C17" s="14">
        <v>1450</v>
      </c>
      <c r="D17" s="63" t="s">
        <v>114</v>
      </c>
      <c r="E17" s="13">
        <v>16</v>
      </c>
      <c r="F17" s="13">
        <f t="shared" si="0"/>
        <v>23200</v>
      </c>
      <c r="G17" s="64"/>
    </row>
    <row r="18" spans="1:7" ht="20.25">
      <c r="A18" s="63"/>
      <c r="B18" s="1" t="s">
        <v>137</v>
      </c>
      <c r="C18" s="14">
        <v>400</v>
      </c>
      <c r="D18" s="63" t="s">
        <v>114</v>
      </c>
      <c r="E18" s="13">
        <v>24</v>
      </c>
      <c r="F18" s="13">
        <f t="shared" si="0"/>
        <v>9600</v>
      </c>
      <c r="G18" s="64"/>
    </row>
    <row r="19" spans="1:7" ht="20.25">
      <c r="A19" s="63"/>
      <c r="B19" s="1" t="s">
        <v>138</v>
      </c>
      <c r="C19" s="14">
        <v>110</v>
      </c>
      <c r="D19" s="63" t="s">
        <v>114</v>
      </c>
      <c r="E19" s="13">
        <v>14</v>
      </c>
      <c r="F19" s="13">
        <f t="shared" si="0"/>
        <v>1540</v>
      </c>
      <c r="G19" s="64"/>
    </row>
    <row r="20" spans="1:7" ht="20.25">
      <c r="A20" s="63"/>
      <c r="B20" s="1" t="s">
        <v>139</v>
      </c>
      <c r="C20" s="14">
        <v>110</v>
      </c>
      <c r="D20" s="63" t="s">
        <v>114</v>
      </c>
      <c r="E20" s="13">
        <v>23</v>
      </c>
      <c r="F20" s="13">
        <f t="shared" si="0"/>
        <v>2530</v>
      </c>
      <c r="G20" s="64"/>
    </row>
    <row r="21" spans="1:7" ht="20.25">
      <c r="A21" s="63"/>
      <c r="B21" s="1" t="s">
        <v>102</v>
      </c>
      <c r="C21" s="14">
        <v>1</v>
      </c>
      <c r="D21" s="63" t="s">
        <v>103</v>
      </c>
      <c r="E21" s="13">
        <v>7800</v>
      </c>
      <c r="F21" s="13">
        <f t="shared" si="0"/>
        <v>7800</v>
      </c>
      <c r="G21" s="64"/>
    </row>
    <row r="22" spans="1:7" ht="20.25">
      <c r="A22" s="63"/>
      <c r="B22" s="1"/>
      <c r="C22" s="14"/>
      <c r="D22" s="63"/>
      <c r="E22" s="13"/>
      <c r="F22" s="13"/>
      <c r="G22" s="64"/>
    </row>
    <row r="23" spans="1:7" ht="20.25">
      <c r="A23" s="63">
        <v>3</v>
      </c>
      <c r="B23" s="1" t="s">
        <v>129</v>
      </c>
      <c r="C23" s="14"/>
      <c r="D23" s="63"/>
      <c r="E23" s="13"/>
      <c r="F23" s="13"/>
      <c r="G23" s="64"/>
    </row>
    <row r="24" spans="1:7" ht="21">
      <c r="A24" s="11"/>
      <c r="B24" s="129" t="s">
        <v>116</v>
      </c>
      <c r="C24" s="13">
        <v>4</v>
      </c>
      <c r="D24" s="63" t="s">
        <v>106</v>
      </c>
      <c r="E24" s="13">
        <v>1400</v>
      </c>
      <c r="F24" s="13">
        <f t="shared" si="0"/>
        <v>5600</v>
      </c>
      <c r="G24" s="66"/>
    </row>
    <row r="25" spans="1:7" ht="20.25">
      <c r="A25" s="11"/>
      <c r="B25" s="128" t="s">
        <v>117</v>
      </c>
      <c r="C25" s="13">
        <v>2</v>
      </c>
      <c r="D25" s="63" t="s">
        <v>106</v>
      </c>
      <c r="E25" s="13">
        <v>2100</v>
      </c>
      <c r="F25" s="13">
        <f t="shared" si="0"/>
        <v>4200</v>
      </c>
      <c r="G25" s="65"/>
    </row>
    <row r="26" spans="1:7" ht="20.25">
      <c r="A26" s="11"/>
      <c r="B26" s="11" t="s">
        <v>118</v>
      </c>
      <c r="C26" s="13">
        <v>6</v>
      </c>
      <c r="D26" s="63" t="s">
        <v>106</v>
      </c>
      <c r="E26" s="13">
        <v>1000</v>
      </c>
      <c r="F26" s="13">
        <f t="shared" si="0"/>
        <v>6000</v>
      </c>
      <c r="G26" s="11"/>
    </row>
    <row r="27" spans="1:7" ht="20.25">
      <c r="A27" s="11"/>
      <c r="B27" s="11" t="s">
        <v>119</v>
      </c>
      <c r="C27" s="13">
        <v>130</v>
      </c>
      <c r="D27" s="63" t="s">
        <v>114</v>
      </c>
      <c r="E27" s="13">
        <v>195</v>
      </c>
      <c r="F27" s="13">
        <f t="shared" si="0"/>
        <v>25350</v>
      </c>
      <c r="G27" s="11"/>
    </row>
    <row r="28" spans="1:7" ht="20.25">
      <c r="A28" s="11"/>
      <c r="B28" s="11" t="s">
        <v>120</v>
      </c>
      <c r="C28" s="13">
        <v>36</v>
      </c>
      <c r="D28" s="63" t="s">
        <v>114</v>
      </c>
      <c r="E28" s="13">
        <v>51</v>
      </c>
      <c r="F28" s="13">
        <f t="shared" si="0"/>
        <v>1836</v>
      </c>
      <c r="G28" s="11"/>
    </row>
    <row r="29" spans="1:7" ht="20.25">
      <c r="A29" s="11"/>
      <c r="B29" s="11" t="s">
        <v>102</v>
      </c>
      <c r="C29" s="13">
        <v>1</v>
      </c>
      <c r="D29" s="63" t="s">
        <v>103</v>
      </c>
      <c r="E29" s="13">
        <v>9000</v>
      </c>
      <c r="F29" s="13">
        <f t="shared" si="0"/>
        <v>9000</v>
      </c>
      <c r="G29" s="11"/>
    </row>
    <row r="30" spans="1:7" ht="21">
      <c r="A30" s="11"/>
      <c r="B30" s="71" t="s">
        <v>30</v>
      </c>
      <c r="C30" s="14"/>
      <c r="D30" s="63"/>
      <c r="E30" s="79"/>
      <c r="F30" s="15">
        <f>SUM(F7:F29)</f>
        <v>260736</v>
      </c>
      <c r="G30" s="11"/>
    </row>
  </sheetData>
  <sheetProtection/>
  <mergeCells count="6">
    <mergeCell ref="A4:A5"/>
    <mergeCell ref="B4:B5"/>
    <mergeCell ref="C4:C5"/>
    <mergeCell ref="D4:D5"/>
    <mergeCell ref="E4:F4"/>
    <mergeCell ref="G4:G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G30"/>
  <sheetViews>
    <sheetView view="pageBreakPreview" zoomScale="115" zoomScaleSheetLayoutView="115" zoomScalePageLayoutView="0" workbookViewId="0" topLeftCell="A1">
      <pane ySplit="5" topLeftCell="A22" activePane="bottomLeft" state="frozen"/>
      <selection pane="topLeft" activeCell="I30" sqref="I30"/>
      <selection pane="bottomLeft" activeCell="I30" sqref="I30"/>
    </sheetView>
  </sheetViews>
  <sheetFormatPr defaultColWidth="9.140625" defaultRowHeight="15"/>
  <cols>
    <col min="1" max="1" width="9.140625" style="21" bestFit="1" customWidth="1"/>
    <col min="2" max="2" width="48.57421875" style="21" customWidth="1"/>
    <col min="3" max="3" width="8.57421875" style="5" customWidth="1"/>
    <col min="4" max="4" width="8.57421875" style="21" customWidth="1"/>
    <col min="5" max="5" width="13.140625" style="5" bestFit="1" customWidth="1"/>
    <col min="6" max="6" width="14.28125" style="5" bestFit="1" customWidth="1"/>
    <col min="7" max="7" width="12.57421875" style="21" customWidth="1"/>
    <col min="8" max="16384" width="9.00390625" style="21" customWidth="1"/>
  </cols>
  <sheetData>
    <row r="1" spans="1:7" s="69" customFormat="1" ht="20.25">
      <c r="A1" s="67" t="s">
        <v>62</v>
      </c>
      <c r="B1" s="68"/>
      <c r="C1" s="4"/>
      <c r="D1" s="68"/>
      <c r="E1" s="4"/>
      <c r="F1" s="4"/>
      <c r="G1" s="68"/>
    </row>
    <row r="2" ht="20.25">
      <c r="A2" s="21" t="s">
        <v>154</v>
      </c>
    </row>
    <row r="3" ht="3" customHeight="1"/>
    <row r="4" spans="1:7" ht="21" customHeight="1">
      <c r="A4" s="646" t="s">
        <v>1</v>
      </c>
      <c r="B4" s="646" t="s">
        <v>2</v>
      </c>
      <c r="C4" s="649" t="s">
        <v>3</v>
      </c>
      <c r="D4" s="646" t="s">
        <v>4</v>
      </c>
      <c r="E4" s="649" t="s">
        <v>53</v>
      </c>
      <c r="F4" s="649"/>
      <c r="G4" s="656" t="s">
        <v>69</v>
      </c>
    </row>
    <row r="5" spans="1:7" ht="21">
      <c r="A5" s="646"/>
      <c r="B5" s="646"/>
      <c r="C5" s="649"/>
      <c r="D5" s="646"/>
      <c r="E5" s="7" t="s">
        <v>22</v>
      </c>
      <c r="F5" s="7" t="s">
        <v>23</v>
      </c>
      <c r="G5" s="657"/>
    </row>
    <row r="6" spans="1:7" ht="20.25">
      <c r="A6" s="63">
        <v>1</v>
      </c>
      <c r="B6" s="1" t="s">
        <v>122</v>
      </c>
      <c r="C6" s="14"/>
      <c r="D6" s="63"/>
      <c r="F6" s="13"/>
      <c r="G6" s="64"/>
    </row>
    <row r="7" spans="1:7" ht="20.25">
      <c r="A7" s="63"/>
      <c r="B7" s="1" t="s">
        <v>140</v>
      </c>
      <c r="C7" s="14">
        <v>1</v>
      </c>
      <c r="D7" s="63" t="s">
        <v>106</v>
      </c>
      <c r="E7" s="13">
        <v>13260</v>
      </c>
      <c r="F7" s="13">
        <f>SUM(C7*E7)</f>
        <v>13260</v>
      </c>
      <c r="G7" s="64"/>
    </row>
    <row r="8" spans="1:7" ht="20.25">
      <c r="A8" s="63"/>
      <c r="B8" s="1" t="s">
        <v>141</v>
      </c>
      <c r="C8" s="14">
        <v>4</v>
      </c>
      <c r="D8" s="63" t="s">
        <v>106</v>
      </c>
      <c r="E8" s="13">
        <v>835</v>
      </c>
      <c r="F8" s="13">
        <f aca="true" t="shared" si="0" ref="F8:F29">SUM(C8*E8)</f>
        <v>3340</v>
      </c>
      <c r="G8" s="64"/>
    </row>
    <row r="9" spans="1:7" ht="20.25">
      <c r="A9" s="63"/>
      <c r="B9" s="1" t="s">
        <v>133</v>
      </c>
      <c r="C9" s="14">
        <v>1</v>
      </c>
      <c r="D9" s="63" t="s">
        <v>106</v>
      </c>
      <c r="E9" s="13">
        <v>130</v>
      </c>
      <c r="F9" s="13">
        <f t="shared" si="0"/>
        <v>130</v>
      </c>
      <c r="G9" s="64"/>
    </row>
    <row r="10" spans="1:7" ht="20.25">
      <c r="A10" s="63"/>
      <c r="B10" s="1" t="s">
        <v>134</v>
      </c>
      <c r="C10" s="14">
        <v>1</v>
      </c>
      <c r="D10" s="63" t="s">
        <v>106</v>
      </c>
      <c r="E10" s="13">
        <v>250</v>
      </c>
      <c r="F10" s="13">
        <f t="shared" si="0"/>
        <v>250</v>
      </c>
      <c r="G10" s="64"/>
    </row>
    <row r="11" spans="1:7" ht="20.25">
      <c r="A11" s="63">
        <v>2</v>
      </c>
      <c r="B11" s="1" t="s">
        <v>127</v>
      </c>
      <c r="C11" s="14"/>
      <c r="D11" s="63"/>
      <c r="E11" s="13"/>
      <c r="F11" s="13"/>
      <c r="G11" s="64"/>
    </row>
    <row r="12" spans="1:7" ht="20.25">
      <c r="A12" s="63"/>
      <c r="B12" s="1" t="s">
        <v>113</v>
      </c>
      <c r="C12" s="14">
        <v>20</v>
      </c>
      <c r="D12" s="63" t="s">
        <v>114</v>
      </c>
      <c r="E12" s="13">
        <v>29</v>
      </c>
      <c r="F12" s="13">
        <f t="shared" si="0"/>
        <v>580</v>
      </c>
      <c r="G12" s="64"/>
    </row>
    <row r="13" spans="1:7" ht="20.25">
      <c r="A13" s="63"/>
      <c r="B13" s="1" t="s">
        <v>120</v>
      </c>
      <c r="C13" s="14">
        <v>16</v>
      </c>
      <c r="D13" s="63" t="s">
        <v>114</v>
      </c>
      <c r="E13" s="13">
        <v>51</v>
      </c>
      <c r="F13" s="13">
        <f t="shared" si="0"/>
        <v>816</v>
      </c>
      <c r="G13" s="64"/>
    </row>
    <row r="14" spans="1:7" ht="20.25">
      <c r="A14" s="63"/>
      <c r="B14" s="1" t="s">
        <v>142</v>
      </c>
      <c r="C14" s="14">
        <v>120</v>
      </c>
      <c r="D14" s="63" t="s">
        <v>114</v>
      </c>
      <c r="E14" s="13">
        <v>38</v>
      </c>
      <c r="F14" s="13">
        <f t="shared" si="0"/>
        <v>4560</v>
      </c>
      <c r="G14" s="64"/>
    </row>
    <row r="15" spans="1:7" ht="20.25">
      <c r="A15" s="63"/>
      <c r="B15" s="1" t="s">
        <v>128</v>
      </c>
      <c r="C15" s="14">
        <v>50</v>
      </c>
      <c r="D15" s="63" t="s">
        <v>114</v>
      </c>
      <c r="E15" s="13">
        <v>16</v>
      </c>
      <c r="F15" s="13">
        <f t="shared" si="0"/>
        <v>800</v>
      </c>
      <c r="G15" s="64"/>
    </row>
    <row r="16" spans="1:7" ht="20.25">
      <c r="A16" s="63"/>
      <c r="B16" s="1" t="s">
        <v>137</v>
      </c>
      <c r="C16" s="14">
        <v>20</v>
      </c>
      <c r="D16" s="63" t="s">
        <v>114</v>
      </c>
      <c r="E16" s="13">
        <v>24</v>
      </c>
      <c r="F16" s="13">
        <f t="shared" si="0"/>
        <v>480</v>
      </c>
      <c r="G16" s="64"/>
    </row>
    <row r="17" spans="1:7" ht="20.25">
      <c r="A17" s="63"/>
      <c r="B17" s="1" t="s">
        <v>143</v>
      </c>
      <c r="C17" s="14">
        <v>80</v>
      </c>
      <c r="D17" s="63" t="s">
        <v>114</v>
      </c>
      <c r="E17" s="13">
        <v>34</v>
      </c>
      <c r="F17" s="13">
        <f t="shared" si="0"/>
        <v>2720</v>
      </c>
      <c r="G17" s="64"/>
    </row>
    <row r="18" spans="1:7" ht="20.25">
      <c r="A18" s="63"/>
      <c r="B18" s="1" t="s">
        <v>144</v>
      </c>
      <c r="C18" s="14">
        <v>250</v>
      </c>
      <c r="D18" s="63" t="s">
        <v>114</v>
      </c>
      <c r="E18" s="13">
        <v>31</v>
      </c>
      <c r="F18" s="13">
        <f t="shared" si="0"/>
        <v>7750</v>
      </c>
      <c r="G18" s="64"/>
    </row>
    <row r="19" spans="1:7" ht="20.25">
      <c r="A19" s="63"/>
      <c r="B19" s="1" t="s">
        <v>145</v>
      </c>
      <c r="C19" s="14">
        <v>80</v>
      </c>
      <c r="D19" s="63" t="s">
        <v>114</v>
      </c>
      <c r="E19" s="13">
        <v>40</v>
      </c>
      <c r="F19" s="13">
        <f t="shared" si="0"/>
        <v>3200</v>
      </c>
      <c r="G19" s="64"/>
    </row>
    <row r="20" spans="1:7" ht="20.25">
      <c r="A20" s="63"/>
      <c r="B20" s="1" t="s">
        <v>146</v>
      </c>
      <c r="C20" s="14">
        <v>40</v>
      </c>
      <c r="D20" s="63" t="s">
        <v>114</v>
      </c>
      <c r="E20" s="13">
        <v>59</v>
      </c>
      <c r="F20" s="13">
        <f t="shared" si="0"/>
        <v>2360</v>
      </c>
      <c r="G20" s="64"/>
    </row>
    <row r="21" spans="1:7" ht="20.25">
      <c r="A21" s="63"/>
      <c r="B21" s="1" t="s">
        <v>102</v>
      </c>
      <c r="C21" s="14">
        <v>1</v>
      </c>
      <c r="D21" s="63" t="s">
        <v>103</v>
      </c>
      <c r="E21" s="13">
        <v>2500</v>
      </c>
      <c r="F21" s="13">
        <f t="shared" si="0"/>
        <v>2500</v>
      </c>
      <c r="G21" s="64"/>
    </row>
    <row r="22" spans="1:7" ht="20.25">
      <c r="A22" s="63"/>
      <c r="B22" s="1"/>
      <c r="C22" s="14"/>
      <c r="D22" s="63"/>
      <c r="E22" s="13"/>
      <c r="F22" s="13"/>
      <c r="G22" s="64"/>
    </row>
    <row r="23" spans="1:7" ht="21">
      <c r="A23" s="11">
        <v>11.3</v>
      </c>
      <c r="B23" s="129" t="s">
        <v>129</v>
      </c>
      <c r="C23" s="13"/>
      <c r="D23" s="63"/>
      <c r="E23" s="13"/>
      <c r="F23" s="13"/>
      <c r="G23" s="66"/>
    </row>
    <row r="24" spans="1:7" ht="20.25">
      <c r="A24" s="11"/>
      <c r="B24" s="128" t="s">
        <v>116</v>
      </c>
      <c r="C24" s="13">
        <v>2</v>
      </c>
      <c r="D24" s="63" t="s">
        <v>106</v>
      </c>
      <c r="E24" s="13">
        <v>1400</v>
      </c>
      <c r="F24" s="13">
        <f t="shared" si="0"/>
        <v>2800</v>
      </c>
      <c r="G24" s="65"/>
    </row>
    <row r="25" spans="1:7" ht="20.25">
      <c r="A25" s="11"/>
      <c r="B25" s="11" t="s">
        <v>117</v>
      </c>
      <c r="C25" s="13">
        <v>2</v>
      </c>
      <c r="D25" s="63" t="s">
        <v>106</v>
      </c>
      <c r="E25" s="13">
        <v>2100</v>
      </c>
      <c r="F25" s="13">
        <f t="shared" si="0"/>
        <v>4200</v>
      </c>
      <c r="G25" s="11"/>
    </row>
    <row r="26" spans="1:7" ht="20.25">
      <c r="A26" s="11"/>
      <c r="B26" s="11" t="s">
        <v>118</v>
      </c>
      <c r="C26" s="13">
        <v>6</v>
      </c>
      <c r="D26" s="63" t="s">
        <v>106</v>
      </c>
      <c r="E26" s="13">
        <v>1000</v>
      </c>
      <c r="F26" s="13">
        <f t="shared" si="0"/>
        <v>6000</v>
      </c>
      <c r="G26" s="11"/>
    </row>
    <row r="27" spans="1:7" ht="20.25">
      <c r="A27" s="11"/>
      <c r="B27" s="11" t="s">
        <v>119</v>
      </c>
      <c r="C27" s="13">
        <v>79</v>
      </c>
      <c r="D27" s="63" t="s">
        <v>114</v>
      </c>
      <c r="E27" s="13">
        <v>195</v>
      </c>
      <c r="F27" s="13">
        <f t="shared" si="0"/>
        <v>15405</v>
      </c>
      <c r="G27" s="11"/>
    </row>
    <row r="28" spans="1:7" ht="20.25">
      <c r="A28" s="11"/>
      <c r="B28" s="11" t="s">
        <v>120</v>
      </c>
      <c r="C28" s="13">
        <v>24</v>
      </c>
      <c r="D28" s="63" t="s">
        <v>114</v>
      </c>
      <c r="E28" s="13">
        <v>51</v>
      </c>
      <c r="F28" s="13">
        <f t="shared" si="0"/>
        <v>1224</v>
      </c>
      <c r="G28" s="11"/>
    </row>
    <row r="29" spans="1:7" ht="20.25">
      <c r="A29" s="11"/>
      <c r="B29" s="11" t="s">
        <v>102</v>
      </c>
      <c r="C29" s="13">
        <v>1</v>
      </c>
      <c r="D29" s="11" t="s">
        <v>103</v>
      </c>
      <c r="E29" s="13">
        <v>5000</v>
      </c>
      <c r="F29" s="13">
        <f t="shared" si="0"/>
        <v>5000</v>
      </c>
      <c r="G29" s="11"/>
    </row>
    <row r="30" spans="1:7" ht="21">
      <c r="A30" s="11"/>
      <c r="B30" s="71" t="s">
        <v>30</v>
      </c>
      <c r="C30" s="14"/>
      <c r="D30" s="63"/>
      <c r="E30" s="79"/>
      <c r="F30" s="15">
        <f>SUM(F7:F29)</f>
        <v>77375</v>
      </c>
      <c r="G30" s="11"/>
    </row>
  </sheetData>
  <sheetProtection/>
  <mergeCells count="6">
    <mergeCell ref="A4:A5"/>
    <mergeCell ref="B4:B5"/>
    <mergeCell ref="C4:C5"/>
    <mergeCell ref="D4:D5"/>
    <mergeCell ref="E4:F4"/>
    <mergeCell ref="G4:G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G33"/>
  <sheetViews>
    <sheetView view="pageBreakPreview" zoomScale="115" zoomScaleSheetLayoutView="115" zoomScalePageLayoutView="0" workbookViewId="0" topLeftCell="A1">
      <pane ySplit="5" topLeftCell="A6" activePane="bottomLeft" state="frozen"/>
      <selection pane="topLeft" activeCell="I30" sqref="I30"/>
      <selection pane="bottomLeft" activeCell="I30" sqref="I30"/>
    </sheetView>
  </sheetViews>
  <sheetFormatPr defaultColWidth="9.140625" defaultRowHeight="15"/>
  <cols>
    <col min="1" max="1" width="9.140625" style="21" bestFit="1" customWidth="1"/>
    <col min="2" max="2" width="48.57421875" style="21" customWidth="1"/>
    <col min="3" max="3" width="10.140625" style="5" customWidth="1"/>
    <col min="4" max="4" width="8.57421875" style="21" customWidth="1"/>
    <col min="5" max="5" width="13.140625" style="5" bestFit="1" customWidth="1"/>
    <col min="6" max="6" width="14.28125" style="5" bestFit="1" customWidth="1"/>
    <col min="7" max="7" width="12.57421875" style="21" customWidth="1"/>
    <col min="8" max="16384" width="9.00390625" style="21" customWidth="1"/>
  </cols>
  <sheetData>
    <row r="1" spans="1:7" s="69" customFormat="1" ht="20.25">
      <c r="A1" s="67" t="s">
        <v>62</v>
      </c>
      <c r="B1" s="68"/>
      <c r="C1" s="4"/>
      <c r="D1" s="68"/>
      <c r="E1" s="4"/>
      <c r="F1" s="4"/>
      <c r="G1" s="68"/>
    </row>
    <row r="2" ht="20.25">
      <c r="A2" s="21" t="s">
        <v>156</v>
      </c>
    </row>
    <row r="3" ht="3" customHeight="1"/>
    <row r="4" spans="1:7" ht="21" customHeight="1">
      <c r="A4" s="646" t="s">
        <v>1</v>
      </c>
      <c r="B4" s="646" t="s">
        <v>2</v>
      </c>
      <c r="C4" s="649" t="s">
        <v>3</v>
      </c>
      <c r="D4" s="646" t="s">
        <v>4</v>
      </c>
      <c r="E4" s="649" t="s">
        <v>53</v>
      </c>
      <c r="F4" s="649"/>
      <c r="G4" s="656" t="s">
        <v>69</v>
      </c>
    </row>
    <row r="5" spans="1:7" ht="21">
      <c r="A5" s="646"/>
      <c r="B5" s="646"/>
      <c r="C5" s="649"/>
      <c r="D5" s="646"/>
      <c r="E5" s="7" t="s">
        <v>22</v>
      </c>
      <c r="F5" s="7" t="s">
        <v>23</v>
      </c>
      <c r="G5" s="657"/>
    </row>
    <row r="6" spans="1:7" ht="20.25">
      <c r="A6" s="63">
        <v>1</v>
      </c>
      <c r="B6" s="1" t="s">
        <v>104</v>
      </c>
      <c r="C6" s="14"/>
      <c r="D6" s="63"/>
      <c r="E6" s="13"/>
      <c r="F6" s="13"/>
      <c r="G6" s="64"/>
    </row>
    <row r="7" spans="1:7" ht="20.25">
      <c r="A7" s="63"/>
      <c r="B7" s="1" t="s">
        <v>147</v>
      </c>
      <c r="C7" s="14">
        <v>8</v>
      </c>
      <c r="D7" s="63" t="s">
        <v>106</v>
      </c>
      <c r="E7" s="131">
        <v>4120</v>
      </c>
      <c r="F7" s="13">
        <f aca="true" t="shared" si="0" ref="F7:F32">SUM(C7*E7)</f>
        <v>32960</v>
      </c>
      <c r="G7" s="64"/>
    </row>
    <row r="8" spans="1:7" ht="20.25">
      <c r="A8" s="63"/>
      <c r="B8" s="1" t="s">
        <v>157</v>
      </c>
      <c r="C8" s="14">
        <v>16</v>
      </c>
      <c r="D8" s="63" t="s">
        <v>106</v>
      </c>
      <c r="E8" s="132">
        <v>515</v>
      </c>
      <c r="F8" s="13">
        <f t="shared" si="0"/>
        <v>8240</v>
      </c>
      <c r="G8" s="64"/>
    </row>
    <row r="9" spans="1:7" ht="20.25">
      <c r="A9" s="63"/>
      <c r="B9" s="1" t="s">
        <v>158</v>
      </c>
      <c r="C9" s="14">
        <v>9</v>
      </c>
      <c r="D9" s="63" t="s">
        <v>106</v>
      </c>
      <c r="E9" s="131">
        <v>430</v>
      </c>
      <c r="F9" s="13">
        <f t="shared" si="0"/>
        <v>3870</v>
      </c>
      <c r="G9" s="64"/>
    </row>
    <row r="10" spans="1:7" ht="20.25">
      <c r="A10" s="63"/>
      <c r="B10" s="1" t="s">
        <v>159</v>
      </c>
      <c r="C10" s="14">
        <v>5</v>
      </c>
      <c r="D10" s="63" t="s">
        <v>106</v>
      </c>
      <c r="E10" s="131">
        <v>550</v>
      </c>
      <c r="F10" s="13">
        <f t="shared" si="0"/>
        <v>2750</v>
      </c>
      <c r="G10" s="64"/>
    </row>
    <row r="11" spans="1:7" ht="20.25">
      <c r="A11" s="63"/>
      <c r="B11" s="1"/>
      <c r="C11" s="14"/>
      <c r="D11" s="63"/>
      <c r="E11" s="131"/>
      <c r="F11" s="13"/>
      <c r="G11" s="64"/>
    </row>
    <row r="12" spans="1:7" ht="20.25">
      <c r="A12" s="63">
        <v>2</v>
      </c>
      <c r="B12" s="1" t="s">
        <v>111</v>
      </c>
      <c r="C12" s="14"/>
      <c r="D12" s="63"/>
      <c r="E12" s="131"/>
      <c r="F12" s="13"/>
      <c r="G12" s="64"/>
    </row>
    <row r="13" spans="1:7" ht="20.25">
      <c r="A13" s="63"/>
      <c r="B13" s="1" t="s">
        <v>160</v>
      </c>
      <c r="C13" s="14">
        <v>1378</v>
      </c>
      <c r="D13" s="63" t="s">
        <v>95</v>
      </c>
      <c r="E13" s="131">
        <v>16</v>
      </c>
      <c r="F13" s="13">
        <f t="shared" si="0"/>
        <v>22048</v>
      </c>
      <c r="G13" s="64"/>
    </row>
    <row r="14" spans="1:7" ht="20.25">
      <c r="A14" s="63"/>
      <c r="B14" s="1" t="s">
        <v>161</v>
      </c>
      <c r="C14" s="14">
        <v>546</v>
      </c>
      <c r="D14" s="63" t="s">
        <v>95</v>
      </c>
      <c r="E14" s="131">
        <v>29</v>
      </c>
      <c r="F14" s="13">
        <f t="shared" si="0"/>
        <v>15834</v>
      </c>
      <c r="G14" s="64"/>
    </row>
    <row r="15" spans="1:7" ht="20.25">
      <c r="A15" s="63"/>
      <c r="B15" s="1" t="s">
        <v>148</v>
      </c>
      <c r="C15" s="14">
        <v>1</v>
      </c>
      <c r="D15" s="63" t="s">
        <v>103</v>
      </c>
      <c r="E15" s="131">
        <v>2500</v>
      </c>
      <c r="F15" s="13">
        <f t="shared" si="0"/>
        <v>2500</v>
      </c>
      <c r="G15" s="64"/>
    </row>
    <row r="16" spans="1:7" ht="20.25">
      <c r="A16" s="63"/>
      <c r="B16" s="1"/>
      <c r="C16" s="14"/>
      <c r="D16" s="63"/>
      <c r="E16" s="131"/>
      <c r="F16" s="13"/>
      <c r="G16" s="64"/>
    </row>
    <row r="17" spans="1:7" ht="20.25">
      <c r="A17" s="63">
        <v>3</v>
      </c>
      <c r="B17" s="1" t="s">
        <v>115</v>
      </c>
      <c r="C17" s="14"/>
      <c r="D17" s="63"/>
      <c r="E17" s="131"/>
      <c r="F17" s="13"/>
      <c r="G17" s="64"/>
    </row>
    <row r="18" spans="1:7" ht="20.25">
      <c r="A18" s="63"/>
      <c r="B18" s="1" t="s">
        <v>116</v>
      </c>
      <c r="C18" s="14">
        <v>7</v>
      </c>
      <c r="D18" s="63" t="s">
        <v>106</v>
      </c>
      <c r="E18" s="131">
        <v>1400</v>
      </c>
      <c r="F18" s="13">
        <f t="shared" si="0"/>
        <v>9800</v>
      </c>
      <c r="G18" s="64"/>
    </row>
    <row r="19" spans="1:7" ht="20.25">
      <c r="A19" s="63"/>
      <c r="B19" s="1" t="s">
        <v>117</v>
      </c>
      <c r="C19" s="14">
        <v>4</v>
      </c>
      <c r="D19" s="63" t="s">
        <v>106</v>
      </c>
      <c r="E19" s="131">
        <v>2100</v>
      </c>
      <c r="F19" s="13">
        <f t="shared" si="0"/>
        <v>8400</v>
      </c>
      <c r="G19" s="64"/>
    </row>
    <row r="20" spans="1:7" ht="20.25">
      <c r="A20" s="63"/>
      <c r="B20" s="1" t="s">
        <v>118</v>
      </c>
      <c r="C20" s="14">
        <v>12</v>
      </c>
      <c r="D20" s="63" t="s">
        <v>106</v>
      </c>
      <c r="E20" s="131">
        <v>1000</v>
      </c>
      <c r="F20" s="13">
        <f t="shared" si="0"/>
        <v>12000</v>
      </c>
      <c r="G20" s="64"/>
    </row>
    <row r="21" spans="1:7" ht="20.25">
      <c r="A21" s="63"/>
      <c r="B21" s="1" t="s">
        <v>119</v>
      </c>
      <c r="C21" s="14">
        <v>481</v>
      </c>
      <c r="D21" s="63" t="s">
        <v>106</v>
      </c>
      <c r="E21" s="131">
        <v>195</v>
      </c>
      <c r="F21" s="13">
        <f t="shared" si="0"/>
        <v>93795</v>
      </c>
      <c r="G21" s="64"/>
    </row>
    <row r="22" spans="1:7" ht="21">
      <c r="A22" s="11"/>
      <c r="B22" s="129" t="s">
        <v>120</v>
      </c>
      <c r="C22" s="13">
        <v>68</v>
      </c>
      <c r="D22" s="63" t="s">
        <v>106</v>
      </c>
      <c r="E22" s="131">
        <v>51</v>
      </c>
      <c r="F22" s="13">
        <f t="shared" si="0"/>
        <v>3468</v>
      </c>
      <c r="G22" s="66"/>
    </row>
    <row r="23" spans="1:7" ht="20.25">
      <c r="A23" s="11"/>
      <c r="B23" s="128" t="s">
        <v>102</v>
      </c>
      <c r="C23" s="13">
        <v>1</v>
      </c>
      <c r="D23" s="63" t="s">
        <v>103</v>
      </c>
      <c r="E23" s="131">
        <v>61000</v>
      </c>
      <c r="F23" s="13">
        <f t="shared" si="0"/>
        <v>61000</v>
      </c>
      <c r="G23" s="65"/>
    </row>
    <row r="24" spans="1:7" ht="20.25">
      <c r="A24" s="11"/>
      <c r="B24" s="11"/>
      <c r="C24" s="13"/>
      <c r="D24" s="63"/>
      <c r="E24" s="131"/>
      <c r="F24" s="13"/>
      <c r="G24" s="11"/>
    </row>
    <row r="25" spans="1:7" ht="20.25">
      <c r="A25" s="11">
        <v>4</v>
      </c>
      <c r="B25" s="11" t="s">
        <v>162</v>
      </c>
      <c r="C25" s="13"/>
      <c r="D25" s="63"/>
      <c r="E25" s="131"/>
      <c r="F25" s="13"/>
      <c r="G25" s="11"/>
    </row>
    <row r="26" spans="1:7" ht="20.25">
      <c r="A26" s="11"/>
      <c r="B26" s="11" t="s">
        <v>99</v>
      </c>
      <c r="C26" s="13">
        <v>670</v>
      </c>
      <c r="D26" s="63" t="s">
        <v>95</v>
      </c>
      <c r="E26" s="131">
        <v>64</v>
      </c>
      <c r="F26" s="13">
        <f t="shared" si="0"/>
        <v>42880</v>
      </c>
      <c r="G26" s="11"/>
    </row>
    <row r="27" spans="1:7" ht="20.25">
      <c r="A27" s="11"/>
      <c r="B27" s="130" t="s">
        <v>100</v>
      </c>
      <c r="C27" s="13">
        <v>162</v>
      </c>
      <c r="D27" s="63" t="s">
        <v>95</v>
      </c>
      <c r="E27" s="131">
        <v>78</v>
      </c>
      <c r="F27" s="13">
        <f t="shared" si="0"/>
        <v>12636</v>
      </c>
      <c r="G27" s="11"/>
    </row>
    <row r="28" spans="1:7" ht="20.25">
      <c r="A28" s="11"/>
      <c r="B28" s="11" t="s">
        <v>101</v>
      </c>
      <c r="C28" s="13">
        <v>48</v>
      </c>
      <c r="D28" s="11" t="s">
        <v>95</v>
      </c>
      <c r="E28" s="131">
        <v>102</v>
      </c>
      <c r="F28" s="13">
        <f t="shared" si="0"/>
        <v>4896</v>
      </c>
      <c r="G28" s="11"/>
    </row>
    <row r="29" spans="1:7" ht="20.25">
      <c r="A29" s="11"/>
      <c r="B29" s="11" t="s">
        <v>98</v>
      </c>
      <c r="C29" s="13">
        <v>699</v>
      </c>
      <c r="D29" s="11" t="s">
        <v>95</v>
      </c>
      <c r="E29" s="131">
        <v>143</v>
      </c>
      <c r="F29" s="13">
        <f t="shared" si="0"/>
        <v>99957</v>
      </c>
      <c r="G29" s="11"/>
    </row>
    <row r="30" spans="1:7" ht="20.25">
      <c r="A30" s="11"/>
      <c r="B30" s="11" t="s">
        <v>97</v>
      </c>
      <c r="C30" s="13">
        <v>169</v>
      </c>
      <c r="D30" s="11" t="s">
        <v>95</v>
      </c>
      <c r="E30" s="131">
        <v>242</v>
      </c>
      <c r="F30" s="13">
        <f t="shared" si="0"/>
        <v>40898</v>
      </c>
      <c r="G30" s="11"/>
    </row>
    <row r="31" spans="1:7" ht="20.25">
      <c r="A31" s="11"/>
      <c r="B31" s="11" t="s">
        <v>94</v>
      </c>
      <c r="C31" s="13">
        <v>48</v>
      </c>
      <c r="D31" s="11" t="s">
        <v>95</v>
      </c>
      <c r="E31" s="131">
        <v>492</v>
      </c>
      <c r="F31" s="13">
        <f t="shared" si="0"/>
        <v>23616</v>
      </c>
      <c r="G31" s="11"/>
    </row>
    <row r="32" spans="1:7" ht="20.25">
      <c r="A32" s="11"/>
      <c r="B32" s="11" t="s">
        <v>148</v>
      </c>
      <c r="C32" s="13">
        <v>1</v>
      </c>
      <c r="D32" s="11" t="s">
        <v>103</v>
      </c>
      <c r="E32" s="131">
        <v>26000</v>
      </c>
      <c r="F32" s="13">
        <f t="shared" si="0"/>
        <v>26000</v>
      </c>
      <c r="G32" s="11"/>
    </row>
    <row r="33" spans="1:7" ht="21">
      <c r="A33" s="11"/>
      <c r="B33" s="71" t="s">
        <v>30</v>
      </c>
      <c r="C33" s="14"/>
      <c r="D33" s="63"/>
      <c r="E33" s="79"/>
      <c r="F33" s="15">
        <f>SUM(F6:F32)</f>
        <v>527548</v>
      </c>
      <c r="G33" s="11"/>
    </row>
  </sheetData>
  <sheetProtection/>
  <mergeCells count="6">
    <mergeCell ref="A4:A5"/>
    <mergeCell ref="B4:B5"/>
    <mergeCell ref="C4:C5"/>
    <mergeCell ref="D4:D5"/>
    <mergeCell ref="E4:F4"/>
    <mergeCell ref="G4:G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5"/>
  <sheetViews>
    <sheetView zoomScaleSheetLayoutView="90" workbookViewId="0" topLeftCell="A1">
      <selection activeCell="H19" sqref="H19"/>
    </sheetView>
  </sheetViews>
  <sheetFormatPr defaultColWidth="9.140625" defaultRowHeight="15"/>
  <cols>
    <col min="1" max="1" width="8.28125" style="251" customWidth="1"/>
    <col min="2" max="2" width="58.57421875" style="251" customWidth="1"/>
    <col min="3" max="3" width="17.7109375" style="251" customWidth="1"/>
    <col min="4" max="4" width="14.421875" style="251" customWidth="1"/>
    <col min="5" max="5" width="24.28125" style="251" customWidth="1"/>
    <col min="6" max="6" width="16.28125" style="251" customWidth="1"/>
    <col min="7" max="7" width="9.140625" style="245" customWidth="1"/>
    <col min="8" max="8" width="10.8515625" style="245" bestFit="1" customWidth="1"/>
    <col min="9" max="16384" width="9.140625" style="245" customWidth="1"/>
  </cols>
  <sheetData>
    <row r="1" spans="1:6" ht="24">
      <c r="A1" s="592" t="s">
        <v>172</v>
      </c>
      <c r="B1" s="592"/>
      <c r="C1" s="592"/>
      <c r="D1" s="592"/>
      <c r="E1" s="592"/>
      <c r="F1" s="592"/>
    </row>
    <row r="2" spans="1:6" ht="24">
      <c r="A2" s="286" t="s">
        <v>289</v>
      </c>
      <c r="B2" s="286"/>
      <c r="C2" s="286"/>
      <c r="D2" s="286"/>
      <c r="E2" s="286"/>
      <c r="F2" s="309" t="s">
        <v>299</v>
      </c>
    </row>
    <row r="3" spans="1:6" ht="24">
      <c r="A3" s="279" t="s">
        <v>384</v>
      </c>
      <c r="B3" s="286"/>
      <c r="C3" s="286"/>
      <c r="D3" s="286"/>
      <c r="E3" s="286"/>
      <c r="F3" s="286"/>
    </row>
    <row r="4" spans="1:6" ht="24">
      <c r="A4" s="279" t="s">
        <v>241</v>
      </c>
      <c r="B4" s="286"/>
      <c r="C4" s="286"/>
      <c r="D4" s="286"/>
      <c r="E4" s="286"/>
      <c r="F4" s="286"/>
    </row>
    <row r="5" spans="1:6" ht="24">
      <c r="A5" s="279" t="s">
        <v>234</v>
      </c>
      <c r="B5" s="286"/>
      <c r="C5" s="286"/>
      <c r="D5" s="286"/>
      <c r="E5" s="286"/>
      <c r="F5" s="286"/>
    </row>
    <row r="6" spans="1:6" ht="24">
      <c r="A6" s="279" t="s">
        <v>297</v>
      </c>
      <c r="B6" s="286"/>
      <c r="C6" s="286"/>
      <c r="D6" s="286"/>
      <c r="E6" s="286"/>
      <c r="F6" s="286"/>
    </row>
    <row r="7" spans="1:6" ht="24">
      <c r="A7" s="286" t="s">
        <v>290</v>
      </c>
      <c r="B7" s="286"/>
      <c r="C7" s="286"/>
      <c r="D7" s="286"/>
      <c r="E7" s="286"/>
      <c r="F7" s="286"/>
    </row>
    <row r="8" spans="1:6" ht="24">
      <c r="A8" s="286" t="s">
        <v>247</v>
      </c>
      <c r="B8" s="287"/>
      <c r="C8" s="362">
        <v>44953</v>
      </c>
      <c r="D8" s="286"/>
      <c r="E8" s="286"/>
      <c r="F8" s="288" t="s">
        <v>173</v>
      </c>
    </row>
    <row r="9" spans="1:6" ht="21.75">
      <c r="A9" s="585" t="s">
        <v>1</v>
      </c>
      <c r="B9" s="585" t="s">
        <v>2</v>
      </c>
      <c r="C9" s="585" t="s">
        <v>168</v>
      </c>
      <c r="D9" s="585" t="s">
        <v>238</v>
      </c>
      <c r="E9" s="585" t="s">
        <v>239</v>
      </c>
      <c r="F9" s="585" t="s">
        <v>69</v>
      </c>
    </row>
    <row r="10" spans="1:6" ht="22.5" thickBot="1">
      <c r="A10" s="593"/>
      <c r="B10" s="593"/>
      <c r="C10" s="593"/>
      <c r="D10" s="593"/>
      <c r="E10" s="593"/>
      <c r="F10" s="593"/>
    </row>
    <row r="11" spans="1:6" ht="24.75" thickTop="1">
      <c r="A11" s="265"/>
      <c r="B11" s="306" t="s">
        <v>301</v>
      </c>
      <c r="C11" s="266"/>
      <c r="D11" s="267"/>
      <c r="E11" s="265"/>
      <c r="F11" s="265"/>
    </row>
    <row r="12" spans="1:6" ht="48">
      <c r="A12" s="370">
        <v>1</v>
      </c>
      <c r="B12" s="369" t="s">
        <v>388</v>
      </c>
      <c r="C12" s="266"/>
      <c r="D12" s="360">
        <v>1.3056</v>
      </c>
      <c r="E12" s="268"/>
      <c r="F12" s="265"/>
    </row>
    <row r="13" spans="1:6" ht="24">
      <c r="A13" s="490">
        <v>2</v>
      </c>
      <c r="B13" s="489" t="s">
        <v>58</v>
      </c>
      <c r="C13" s="266"/>
      <c r="D13" s="360">
        <v>1.3056</v>
      </c>
      <c r="E13" s="268"/>
      <c r="F13" s="265"/>
    </row>
    <row r="14" spans="1:6" ht="24">
      <c r="A14" s="429">
        <v>3</v>
      </c>
      <c r="B14" s="265" t="s">
        <v>149</v>
      </c>
      <c r="C14" s="492"/>
      <c r="D14" s="360">
        <v>1.3056</v>
      </c>
      <c r="E14" s="268"/>
      <c r="F14" s="265"/>
    </row>
    <row r="15" spans="1:6" ht="24">
      <c r="A15" s="269"/>
      <c r="B15" s="488" t="s">
        <v>302</v>
      </c>
      <c r="C15" s="491"/>
      <c r="D15" s="493"/>
      <c r="E15" s="268"/>
      <c r="F15" s="494"/>
    </row>
    <row r="16" spans="1:6" ht="24">
      <c r="A16" s="585" t="s">
        <v>181</v>
      </c>
      <c r="B16" s="588" t="s">
        <v>5</v>
      </c>
      <c r="C16" s="589"/>
      <c r="D16" s="590"/>
      <c r="E16" s="289"/>
      <c r="F16" s="290"/>
    </row>
    <row r="17" spans="1:6" ht="21" customHeight="1" hidden="1">
      <c r="A17" s="586"/>
      <c r="B17" s="588" t="s">
        <v>236</v>
      </c>
      <c r="C17" s="589"/>
      <c r="D17" s="590"/>
      <c r="E17" s="291">
        <f>FLOOR(E16,1000)</f>
        <v>0</v>
      </c>
      <c r="F17" s="292"/>
    </row>
    <row r="18" spans="1:6" ht="24">
      <c r="A18" s="587"/>
      <c r="B18" s="293" t="s">
        <v>244</v>
      </c>
      <c r="C18" s="591" t="str">
        <f>_xlfn.BAHTTEXT(E16)</f>
        <v>ศูนย์บาทถ้วน</v>
      </c>
      <c r="D18" s="591"/>
      <c r="E18" s="591"/>
      <c r="F18" s="591"/>
    </row>
    <row r="19" spans="1:6" ht="24">
      <c r="A19" s="522"/>
      <c r="B19" s="522"/>
      <c r="C19" s="522"/>
      <c r="D19" s="522"/>
      <c r="E19" s="522"/>
      <c r="F19" s="522"/>
    </row>
    <row r="20" spans="1:6" ht="24">
      <c r="A20" s="522"/>
      <c r="B20" s="556"/>
      <c r="C20" s="522"/>
      <c r="D20" s="522"/>
      <c r="E20" s="522"/>
      <c r="F20" s="522"/>
    </row>
    <row r="21" spans="1:6" ht="24">
      <c r="A21" s="522"/>
      <c r="B21" s="557"/>
      <c r="C21" s="522"/>
      <c r="D21" s="522"/>
      <c r="E21" s="522"/>
      <c r="F21" s="522"/>
    </row>
    <row r="22" spans="1:6" ht="24">
      <c r="A22" s="522"/>
      <c r="B22" s="557"/>
      <c r="C22" s="522"/>
      <c r="D22" s="522"/>
      <c r="E22" s="522"/>
      <c r="F22" s="522"/>
    </row>
    <row r="23" spans="1:6" ht="24">
      <c r="A23" s="522"/>
      <c r="B23" s="557"/>
      <c r="C23" s="522"/>
      <c r="D23" s="522"/>
      <c r="E23" s="522"/>
      <c r="F23" s="522"/>
    </row>
    <row r="24" spans="1:6" ht="24">
      <c r="A24" s="522"/>
      <c r="B24" s="556"/>
      <c r="C24" s="522"/>
      <c r="D24" s="522"/>
      <c r="E24" s="522"/>
      <c r="F24" s="522"/>
    </row>
    <row r="25" spans="1:6" ht="24">
      <c r="A25" s="522"/>
      <c r="B25" s="558"/>
      <c r="C25" s="522"/>
      <c r="D25" s="522"/>
      <c r="E25" s="522"/>
      <c r="F25" s="522"/>
    </row>
  </sheetData>
  <sheetProtection/>
  <mergeCells count="11">
    <mergeCell ref="F9:F10"/>
    <mergeCell ref="A16:A18"/>
    <mergeCell ref="B16:D16"/>
    <mergeCell ref="B17:D17"/>
    <mergeCell ref="C18:F18"/>
    <mergeCell ref="A1:F1"/>
    <mergeCell ref="A9:A10"/>
    <mergeCell ref="B9:B10"/>
    <mergeCell ref="C9:C10"/>
    <mergeCell ref="D9:D10"/>
    <mergeCell ref="E9:E10"/>
  </mergeCells>
  <printOptions horizontalCentered="1"/>
  <pageMargins left="0.7" right="0.7" top="0.75" bottom="0.75" header="0.3" footer="0.3"/>
  <pageSetup fitToHeight="1" fitToWidth="1"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="90" zoomScaleNormal="90" zoomScalePageLayoutView="0" workbookViewId="0" topLeftCell="A1">
      <selection activeCell="L20" sqref="L20"/>
    </sheetView>
  </sheetViews>
  <sheetFormatPr defaultColWidth="9.140625" defaultRowHeight="15"/>
  <cols>
    <col min="1" max="1" width="8.28125" style="251" customWidth="1"/>
    <col min="2" max="2" width="58.57421875" style="251" customWidth="1"/>
    <col min="3" max="3" width="17.7109375" style="251" customWidth="1"/>
    <col min="4" max="4" width="14.421875" style="251" customWidth="1"/>
    <col min="5" max="5" width="24.28125" style="251" customWidth="1"/>
    <col min="6" max="6" width="16.28125" style="251" customWidth="1"/>
    <col min="7" max="7" width="9.140625" style="245" customWidth="1"/>
    <col min="8" max="8" width="10.8515625" style="245" bestFit="1" customWidth="1"/>
    <col min="9" max="16384" width="9.140625" style="245" customWidth="1"/>
  </cols>
  <sheetData>
    <row r="1" spans="1:6" ht="24">
      <c r="A1" s="592" t="s">
        <v>172</v>
      </c>
      <c r="B1" s="592"/>
      <c r="C1" s="592"/>
      <c r="D1" s="592"/>
      <c r="E1" s="592"/>
      <c r="F1" s="592"/>
    </row>
    <row r="2" spans="1:6" ht="24">
      <c r="A2" s="286" t="s">
        <v>289</v>
      </c>
      <c r="B2" s="286"/>
      <c r="C2" s="286"/>
      <c r="D2" s="286"/>
      <c r="E2" s="286"/>
      <c r="F2" s="309" t="s">
        <v>299</v>
      </c>
    </row>
    <row r="3" spans="1:6" ht="24">
      <c r="A3" s="279" t="s">
        <v>384</v>
      </c>
      <c r="B3" s="286"/>
      <c r="C3" s="286"/>
      <c r="D3" s="286"/>
      <c r="E3" s="286"/>
      <c r="F3" s="286"/>
    </row>
    <row r="4" spans="1:6" ht="24">
      <c r="A4" s="279" t="s">
        <v>241</v>
      </c>
      <c r="B4" s="286"/>
      <c r="C4" s="286"/>
      <c r="D4" s="286"/>
      <c r="E4" s="286"/>
      <c r="F4" s="286"/>
    </row>
    <row r="5" spans="1:6" ht="24">
      <c r="A5" s="279" t="s">
        <v>234</v>
      </c>
      <c r="B5" s="286"/>
      <c r="C5" s="286"/>
      <c r="D5" s="286"/>
      <c r="E5" s="286"/>
      <c r="F5" s="286"/>
    </row>
    <row r="6" spans="1:6" ht="24">
      <c r="A6" s="279" t="s">
        <v>297</v>
      </c>
      <c r="B6" s="286"/>
      <c r="C6" s="286"/>
      <c r="D6" s="286"/>
      <c r="E6" s="286"/>
      <c r="F6" s="286"/>
    </row>
    <row r="7" spans="1:6" ht="24">
      <c r="A7" s="286" t="s">
        <v>290</v>
      </c>
      <c r="B7" s="286"/>
      <c r="C7" s="286"/>
      <c r="D7" s="286"/>
      <c r="E7" s="286"/>
      <c r="F7" s="286"/>
    </row>
    <row r="8" spans="1:6" ht="24">
      <c r="A8" s="286" t="s">
        <v>247</v>
      </c>
      <c r="B8" s="287"/>
      <c r="C8" s="362">
        <v>44953</v>
      </c>
      <c r="D8" s="286"/>
      <c r="E8" s="286"/>
      <c r="F8" s="288" t="s">
        <v>173</v>
      </c>
    </row>
    <row r="9" spans="1:6" ht="21.75">
      <c r="A9" s="585" t="s">
        <v>1</v>
      </c>
      <c r="B9" s="585" t="s">
        <v>2</v>
      </c>
      <c r="C9" s="585" t="s">
        <v>368</v>
      </c>
      <c r="D9" s="585" t="s">
        <v>369</v>
      </c>
      <c r="E9" s="585" t="s">
        <v>370</v>
      </c>
      <c r="F9" s="585" t="s">
        <v>69</v>
      </c>
    </row>
    <row r="10" spans="1:6" ht="22.5" thickBot="1">
      <c r="A10" s="593"/>
      <c r="B10" s="593"/>
      <c r="C10" s="586"/>
      <c r="D10" s="593"/>
      <c r="E10" s="586"/>
      <c r="F10" s="593"/>
    </row>
    <row r="11" spans="1:6" ht="24.75" thickTop="1">
      <c r="A11" s="265"/>
      <c r="B11" s="495" t="s">
        <v>371</v>
      </c>
      <c r="C11" s="496"/>
      <c r="D11" s="497"/>
      <c r="E11" s="496"/>
      <c r="F11" s="265"/>
    </row>
    <row r="12" spans="1:6" ht="24">
      <c r="A12" s="370"/>
      <c r="B12" s="498" t="s">
        <v>372</v>
      </c>
      <c r="C12" s="499"/>
      <c r="D12" s="500"/>
      <c r="E12" s="499"/>
      <c r="F12" s="265"/>
    </row>
    <row r="13" spans="1:6" ht="24">
      <c r="A13" s="501"/>
      <c r="B13" s="502"/>
      <c r="C13" s="503"/>
      <c r="D13" s="504"/>
      <c r="E13" s="268"/>
      <c r="F13" s="489"/>
    </row>
    <row r="14" spans="1:6" ht="24">
      <c r="A14" s="501"/>
      <c r="B14" s="502"/>
      <c r="C14" s="503"/>
      <c r="D14" s="504"/>
      <c r="E14" s="268"/>
      <c r="F14" s="489"/>
    </row>
    <row r="15" spans="1:6" ht="24">
      <c r="A15" s="505"/>
      <c r="B15" s="506"/>
      <c r="C15" s="507"/>
      <c r="D15" s="508"/>
      <c r="E15" s="505"/>
      <c r="F15" s="505"/>
    </row>
    <row r="16" spans="1:6" ht="24">
      <c r="A16" s="269"/>
      <c r="B16" s="509" t="s">
        <v>302</v>
      </c>
      <c r="C16" s="510"/>
      <c r="D16" s="511"/>
      <c r="E16" s="512"/>
      <c r="F16" s="513"/>
    </row>
    <row r="17" spans="1:6" ht="24">
      <c r="A17" s="585" t="s">
        <v>181</v>
      </c>
      <c r="B17" s="588" t="s">
        <v>5</v>
      </c>
      <c r="C17" s="589"/>
      <c r="D17" s="590"/>
      <c r="E17" s="289"/>
      <c r="F17" s="290"/>
    </row>
    <row r="18" spans="1:6" ht="21" customHeight="1" hidden="1">
      <c r="A18" s="586"/>
      <c r="B18" s="588" t="s">
        <v>236</v>
      </c>
      <c r="C18" s="589"/>
      <c r="D18" s="590"/>
      <c r="E18" s="291">
        <f>FLOOR(E17,1000)</f>
        <v>0</v>
      </c>
      <c r="F18" s="292"/>
    </row>
    <row r="19" spans="1:6" ht="24">
      <c r="A19" s="587"/>
      <c r="B19" s="293" t="s">
        <v>244</v>
      </c>
      <c r="C19" s="591" t="str">
        <f>_xlfn.BAHTTEXT(E17)</f>
        <v>ศูนย์บาทถ้วน</v>
      </c>
      <c r="D19" s="591"/>
      <c r="E19" s="591"/>
      <c r="F19" s="591"/>
    </row>
    <row r="20" spans="1:6" ht="24">
      <c r="A20" s="522"/>
      <c r="B20" s="522"/>
      <c r="C20" s="522"/>
      <c r="D20" s="522"/>
      <c r="E20" s="522"/>
      <c r="F20" s="522"/>
    </row>
    <row r="21" spans="1:6" ht="24">
      <c r="A21" s="522"/>
      <c r="B21" s="522"/>
      <c r="C21" s="522"/>
      <c r="D21" s="522"/>
      <c r="E21" s="522"/>
      <c r="F21" s="522"/>
    </row>
    <row r="22" spans="1:6" ht="24">
      <c r="A22" s="522"/>
      <c r="B22" s="522"/>
      <c r="C22" s="522"/>
      <c r="D22" s="522"/>
      <c r="E22" s="522"/>
      <c r="F22" s="522"/>
    </row>
    <row r="23" spans="1:6" ht="24">
      <c r="A23" s="522"/>
      <c r="B23" s="522"/>
      <c r="C23" s="522"/>
      <c r="D23" s="522"/>
      <c r="E23" s="522"/>
      <c r="F23" s="522"/>
    </row>
    <row r="24" spans="1:6" ht="24">
      <c r="A24" s="522"/>
      <c r="B24" s="522"/>
      <c r="C24" s="522"/>
      <c r="D24" s="522"/>
      <c r="E24" s="522"/>
      <c r="F24" s="522"/>
    </row>
    <row r="25" spans="1:6" ht="24">
      <c r="A25" s="522"/>
      <c r="B25" s="522"/>
      <c r="C25" s="522"/>
      <c r="D25" s="522"/>
      <c r="E25" s="522"/>
      <c r="F25" s="522"/>
    </row>
    <row r="26" spans="1:6" ht="24">
      <c r="A26" s="522"/>
      <c r="B26" s="522"/>
      <c r="C26" s="522"/>
      <c r="D26" s="522"/>
      <c r="E26" s="522"/>
      <c r="F26" s="522"/>
    </row>
    <row r="27" spans="1:6" ht="24">
      <c r="A27" s="522"/>
      <c r="B27" s="522"/>
      <c r="C27" s="522"/>
      <c r="D27" s="522"/>
      <c r="E27" s="522"/>
      <c r="F27" s="522"/>
    </row>
  </sheetData>
  <sheetProtection/>
  <mergeCells count="11">
    <mergeCell ref="A1:F1"/>
    <mergeCell ref="A9:A10"/>
    <mergeCell ref="B9:B10"/>
    <mergeCell ref="C9:C10"/>
    <mergeCell ref="D9:D10"/>
    <mergeCell ref="E9:E10"/>
    <mergeCell ref="F9:F10"/>
    <mergeCell ref="A17:A19"/>
    <mergeCell ref="B17:D17"/>
    <mergeCell ref="B18:D18"/>
    <mergeCell ref="C19:F19"/>
  </mergeCells>
  <printOptions/>
  <pageMargins left="0.7" right="0.7" top="0.75" bottom="0.75" header="0.3" footer="0.3"/>
  <pageSetup fitToHeight="1" fitToWidth="1" horizontalDpi="1200" verticalDpi="12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5"/>
  <sheetViews>
    <sheetView zoomScale="60" zoomScaleNormal="6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7.28125" style="328" customWidth="1"/>
    <col min="2" max="2" width="61.421875" style="274" customWidth="1"/>
    <col min="3" max="3" width="13.28125" style="250" customWidth="1"/>
    <col min="4" max="4" width="6.8515625" style="250" customWidth="1"/>
    <col min="5" max="5" width="11.8515625" style="250" customWidth="1"/>
    <col min="6" max="6" width="12.421875" style="250" customWidth="1"/>
    <col min="7" max="7" width="11.8515625" style="250" customWidth="1"/>
    <col min="8" max="8" width="12.00390625" style="250" customWidth="1"/>
    <col min="9" max="9" width="15.28125" style="275" customWidth="1"/>
    <col min="10" max="10" width="18.00390625" style="327" bestFit="1" customWidth="1"/>
    <col min="11" max="16384" width="9.00390625" style="249" customWidth="1"/>
  </cols>
  <sheetData>
    <row r="1" spans="1:10" s="247" customFormat="1" ht="24">
      <c r="A1" s="594" t="s">
        <v>232</v>
      </c>
      <c r="B1" s="595"/>
      <c r="C1" s="595"/>
      <c r="D1" s="595"/>
      <c r="E1" s="595"/>
      <c r="F1" s="595"/>
      <c r="G1" s="595"/>
      <c r="H1" s="595"/>
      <c r="I1" s="595"/>
      <c r="J1" s="596"/>
    </row>
    <row r="2" spans="1:10" s="247" customFormat="1" ht="24">
      <c r="A2" s="363" t="s">
        <v>384</v>
      </c>
      <c r="B2" s="285"/>
      <c r="C2" s="281"/>
      <c r="D2" s="304"/>
      <c r="E2" s="304"/>
      <c r="F2" s="304"/>
      <c r="G2" s="304"/>
      <c r="H2" s="304"/>
      <c r="I2" s="304"/>
      <c r="J2" s="364" t="s">
        <v>309</v>
      </c>
    </row>
    <row r="3" spans="1:10" s="247" customFormat="1" ht="24">
      <c r="A3" s="363"/>
      <c r="B3" s="280"/>
      <c r="C3" s="281"/>
      <c r="D3" s="304"/>
      <c r="E3" s="304"/>
      <c r="F3" s="304"/>
      <c r="G3" s="304"/>
      <c r="H3" s="304"/>
      <c r="I3" s="304"/>
      <c r="J3" s="365"/>
    </row>
    <row r="4" spans="1:10" s="247" customFormat="1" ht="24">
      <c r="A4" s="363" t="s">
        <v>234</v>
      </c>
      <c r="B4" s="280"/>
      <c r="C4" s="281"/>
      <c r="D4" s="304"/>
      <c r="E4" s="304"/>
      <c r="F4" s="304"/>
      <c r="G4" s="304"/>
      <c r="H4" s="304"/>
      <c r="I4" s="304"/>
      <c r="J4" s="365"/>
    </row>
    <row r="5" spans="1:10" s="247" customFormat="1" ht="24">
      <c r="A5" s="363" t="s">
        <v>297</v>
      </c>
      <c r="B5" s="280"/>
      <c r="C5" s="281"/>
      <c r="D5" s="304"/>
      <c r="E5" s="304"/>
      <c r="F5" s="304"/>
      <c r="G5" s="304"/>
      <c r="H5" s="304"/>
      <c r="I5" s="304"/>
      <c r="J5" s="365"/>
    </row>
    <row r="6" spans="1:10" s="247" customFormat="1" ht="24">
      <c r="A6" s="366" t="s">
        <v>290</v>
      </c>
      <c r="B6" s="283"/>
      <c r="C6" s="284"/>
      <c r="D6" s="304"/>
      <c r="E6" s="304"/>
      <c r="F6" s="304"/>
      <c r="G6" s="304"/>
      <c r="H6" s="304"/>
      <c r="I6" s="304"/>
      <c r="J6" s="365"/>
    </row>
    <row r="7" spans="1:10" s="245" customFormat="1" ht="24">
      <c r="A7" s="366" t="s">
        <v>247</v>
      </c>
      <c r="B7" s="283"/>
      <c r="C7" s="367"/>
      <c r="D7" s="367"/>
      <c r="E7" s="367"/>
      <c r="F7" s="286"/>
      <c r="G7" s="367"/>
      <c r="H7" s="597">
        <v>44953</v>
      </c>
      <c r="I7" s="597"/>
      <c r="J7" s="365" t="s">
        <v>173</v>
      </c>
    </row>
    <row r="8" spans="1:10" s="248" customFormat="1" ht="24.75" thickBot="1">
      <c r="A8" s="368"/>
      <c r="B8" s="280"/>
      <c r="C8" s="281"/>
      <c r="D8" s="280"/>
      <c r="E8" s="279"/>
      <c r="F8" s="281"/>
      <c r="G8" s="280"/>
      <c r="H8" s="282"/>
      <c r="I8" s="282"/>
      <c r="J8" s="364"/>
    </row>
    <row r="9" spans="1:10" s="251" customFormat="1" ht="26.25" customHeight="1">
      <c r="A9" s="598" t="s">
        <v>1</v>
      </c>
      <c r="B9" s="600" t="s">
        <v>2</v>
      </c>
      <c r="C9" s="602" t="s">
        <v>3</v>
      </c>
      <c r="D9" s="602" t="s">
        <v>4</v>
      </c>
      <c r="E9" s="604" t="s">
        <v>18</v>
      </c>
      <c r="F9" s="604"/>
      <c r="G9" s="604" t="s">
        <v>19</v>
      </c>
      <c r="H9" s="604"/>
      <c r="I9" s="605" t="s">
        <v>20</v>
      </c>
      <c r="J9" s="607" t="s">
        <v>69</v>
      </c>
    </row>
    <row r="10" spans="1:13" s="251" customFormat="1" ht="26.25" customHeight="1" thickBot="1">
      <c r="A10" s="599"/>
      <c r="B10" s="601"/>
      <c r="C10" s="603"/>
      <c r="D10" s="603"/>
      <c r="E10" s="301" t="s">
        <v>22</v>
      </c>
      <c r="F10" s="301" t="s">
        <v>23</v>
      </c>
      <c r="G10" s="301" t="s">
        <v>22</v>
      </c>
      <c r="H10" s="301" t="s">
        <v>23</v>
      </c>
      <c r="I10" s="606"/>
      <c r="J10" s="608"/>
      <c r="M10" s="251" t="s">
        <v>293</v>
      </c>
    </row>
    <row r="11" spans="1:10" s="251" customFormat="1" ht="24">
      <c r="A11" s="345">
        <v>1</v>
      </c>
      <c r="B11" s="346" t="s">
        <v>31</v>
      </c>
      <c r="C11" s="344"/>
      <c r="D11" s="258"/>
      <c r="E11" s="351"/>
      <c r="F11" s="351"/>
      <c r="G11" s="351"/>
      <c r="H11" s="351"/>
      <c r="I11" s="351"/>
      <c r="J11" s="517"/>
    </row>
    <row r="12" spans="1:10" s="251" customFormat="1" ht="24">
      <c r="A12" s="333"/>
      <c r="B12" s="347" t="s">
        <v>31</v>
      </c>
      <c r="C12" s="270">
        <v>81</v>
      </c>
      <c r="D12" s="258" t="s">
        <v>43</v>
      </c>
      <c r="E12" s="352"/>
      <c r="F12" s="351"/>
      <c r="G12" s="352"/>
      <c r="H12" s="351"/>
      <c r="I12" s="351"/>
      <c r="J12" s="518"/>
    </row>
    <row r="13" spans="1:10" ht="21" customHeight="1">
      <c r="A13" s="333">
        <v>2</v>
      </c>
      <c r="B13" s="337" t="s">
        <v>192</v>
      </c>
      <c r="C13" s="270"/>
      <c r="D13" s="258"/>
      <c r="E13" s="352"/>
      <c r="F13" s="351"/>
      <c r="G13" s="352"/>
      <c r="H13" s="351"/>
      <c r="I13" s="351"/>
      <c r="J13" s="518"/>
    </row>
    <row r="14" spans="1:10" ht="21" customHeight="1">
      <c r="A14" s="333"/>
      <c r="B14" s="361" t="s">
        <v>318</v>
      </c>
      <c r="C14" s="270">
        <v>1.46</v>
      </c>
      <c r="D14" s="258" t="s">
        <v>36</v>
      </c>
      <c r="E14" s="352"/>
      <c r="F14" s="351"/>
      <c r="G14" s="352"/>
      <c r="H14" s="351"/>
      <c r="I14" s="351"/>
      <c r="J14" s="518"/>
    </row>
    <row r="15" spans="1:10" ht="21" customHeight="1">
      <c r="A15" s="333"/>
      <c r="B15" s="361" t="s">
        <v>33</v>
      </c>
      <c r="C15" s="270">
        <v>1.02</v>
      </c>
      <c r="D15" s="258" t="s">
        <v>36</v>
      </c>
      <c r="E15" s="352"/>
      <c r="F15" s="351"/>
      <c r="G15" s="352"/>
      <c r="H15" s="351"/>
      <c r="I15" s="351"/>
      <c r="J15" s="518"/>
    </row>
    <row r="16" spans="1:10" ht="21" customHeight="1">
      <c r="A16" s="333">
        <v>3</v>
      </c>
      <c r="B16" s="337" t="s">
        <v>34</v>
      </c>
      <c r="C16" s="258"/>
      <c r="D16" s="258"/>
      <c r="E16" s="352"/>
      <c r="F16" s="351"/>
      <c r="G16" s="352"/>
      <c r="H16" s="351"/>
      <c r="I16" s="351"/>
      <c r="J16" s="338"/>
    </row>
    <row r="17" spans="1:10" ht="21" customHeight="1">
      <c r="A17" s="329"/>
      <c r="B17" s="339" t="s">
        <v>35</v>
      </c>
      <c r="C17" s="270">
        <v>8.5</v>
      </c>
      <c r="D17" s="258" t="s">
        <v>36</v>
      </c>
      <c r="E17" s="516"/>
      <c r="F17" s="351"/>
      <c r="G17" s="352"/>
      <c r="H17" s="351"/>
      <c r="I17" s="351"/>
      <c r="J17" s="518"/>
    </row>
    <row r="18" spans="1:10" ht="21" customHeight="1">
      <c r="A18" s="329"/>
      <c r="B18" s="339" t="s">
        <v>291</v>
      </c>
      <c r="C18" s="270">
        <v>0.24</v>
      </c>
      <c r="D18" s="258" t="s">
        <v>36</v>
      </c>
      <c r="E18" s="516"/>
      <c r="F18" s="351"/>
      <c r="G18" s="352"/>
      <c r="H18" s="351"/>
      <c r="I18" s="351"/>
      <c r="J18" s="518"/>
    </row>
    <row r="19" spans="1:10" ht="21" customHeight="1">
      <c r="A19" s="329"/>
      <c r="B19" s="339" t="s">
        <v>292</v>
      </c>
      <c r="C19" s="270">
        <v>0.29</v>
      </c>
      <c r="D19" s="258" t="s">
        <v>36</v>
      </c>
      <c r="E19" s="352"/>
      <c r="F19" s="351"/>
      <c r="G19" s="352"/>
      <c r="H19" s="351"/>
      <c r="I19" s="351"/>
      <c r="J19" s="518"/>
    </row>
    <row r="20" spans="1:10" ht="21" customHeight="1">
      <c r="A20" s="329"/>
      <c r="B20" s="340" t="s">
        <v>303</v>
      </c>
      <c r="C20" s="270">
        <v>10.53</v>
      </c>
      <c r="D20" s="258" t="s">
        <v>36</v>
      </c>
      <c r="E20" s="352"/>
      <c r="F20" s="351"/>
      <c r="G20" s="352"/>
      <c r="H20" s="351"/>
      <c r="I20" s="351"/>
      <c r="J20" s="518"/>
    </row>
    <row r="21" spans="1:10" ht="21" customHeight="1">
      <c r="A21" s="329"/>
      <c r="B21" s="339" t="s">
        <v>377</v>
      </c>
      <c r="C21" s="270">
        <v>81</v>
      </c>
      <c r="D21" s="258" t="s">
        <v>43</v>
      </c>
      <c r="E21" s="352"/>
      <c r="F21" s="351"/>
      <c r="G21" s="352"/>
      <c r="H21" s="351"/>
      <c r="I21" s="351"/>
      <c r="J21" s="518"/>
    </row>
    <row r="22" spans="1:11" ht="21" customHeight="1">
      <c r="A22" s="329"/>
      <c r="B22" s="340" t="s">
        <v>304</v>
      </c>
      <c r="C22" s="270">
        <v>7.2</v>
      </c>
      <c r="D22" s="258" t="s">
        <v>43</v>
      </c>
      <c r="E22" s="352"/>
      <c r="F22" s="351"/>
      <c r="G22" s="352"/>
      <c r="H22" s="351"/>
      <c r="I22" s="351"/>
      <c r="J22" s="518"/>
      <c r="K22" s="305"/>
    </row>
    <row r="23" spans="1:10" ht="21" customHeight="1">
      <c r="A23" s="329"/>
      <c r="B23" s="340" t="s">
        <v>44</v>
      </c>
      <c r="C23" s="270">
        <v>7.2</v>
      </c>
      <c r="D23" s="258" t="s">
        <v>43</v>
      </c>
      <c r="E23" s="352"/>
      <c r="F23" s="351"/>
      <c r="G23" s="352"/>
      <c r="H23" s="351"/>
      <c r="I23" s="351"/>
      <c r="J23" s="518"/>
    </row>
    <row r="24" spans="1:10" ht="21" customHeight="1">
      <c r="A24" s="329"/>
      <c r="B24" s="519" t="s">
        <v>77</v>
      </c>
      <c r="C24" s="270">
        <v>2.5</v>
      </c>
      <c r="D24" s="258" t="s">
        <v>25</v>
      </c>
      <c r="E24" s="516"/>
      <c r="F24" s="351"/>
      <c r="G24" s="352"/>
      <c r="H24" s="351"/>
      <c r="I24" s="351"/>
      <c r="J24" s="518"/>
    </row>
    <row r="25" spans="1:10" ht="21" customHeight="1">
      <c r="A25" s="329"/>
      <c r="B25" s="339" t="s">
        <v>317</v>
      </c>
      <c r="C25" s="270">
        <v>9</v>
      </c>
      <c r="D25" s="258" t="s">
        <v>47</v>
      </c>
      <c r="E25" s="352"/>
      <c r="F25" s="351"/>
      <c r="G25" s="352"/>
      <c r="H25" s="351"/>
      <c r="I25" s="351"/>
      <c r="J25" s="518"/>
    </row>
    <row r="26" spans="1:10" ht="21" customHeight="1">
      <c r="A26" s="341">
        <v>4</v>
      </c>
      <c r="B26" s="342" t="s">
        <v>376</v>
      </c>
      <c r="C26" s="258"/>
      <c r="D26" s="258"/>
      <c r="E26" s="352"/>
      <c r="F26" s="351"/>
      <c r="G26" s="352"/>
      <c r="H26" s="351"/>
      <c r="I26" s="351"/>
      <c r="J26" s="338"/>
    </row>
    <row r="27" spans="1:10" ht="21" customHeight="1">
      <c r="A27" s="329"/>
      <c r="B27" s="272" t="s">
        <v>305</v>
      </c>
      <c r="C27" s="270">
        <v>5</v>
      </c>
      <c r="D27" s="258" t="s">
        <v>48</v>
      </c>
      <c r="E27" s="352"/>
      <c r="F27" s="351"/>
      <c r="G27" s="352"/>
      <c r="H27" s="351"/>
      <c r="I27" s="351"/>
      <c r="J27" s="518"/>
    </row>
    <row r="28" spans="1:10" ht="21" customHeight="1">
      <c r="A28" s="329"/>
      <c r="B28" s="272" t="s">
        <v>306</v>
      </c>
      <c r="C28" s="270">
        <v>10</v>
      </c>
      <c r="D28" s="258" t="s">
        <v>48</v>
      </c>
      <c r="E28" s="352"/>
      <c r="F28" s="351"/>
      <c r="G28" s="352"/>
      <c r="H28" s="351"/>
      <c r="I28" s="351"/>
      <c r="J28" s="518"/>
    </row>
    <row r="29" spans="1:10" ht="21" customHeight="1">
      <c r="A29" s="329"/>
      <c r="B29" s="272" t="s">
        <v>310</v>
      </c>
      <c r="C29" s="270">
        <v>27</v>
      </c>
      <c r="D29" s="258" t="s">
        <v>48</v>
      </c>
      <c r="E29" s="352"/>
      <c r="F29" s="351"/>
      <c r="G29" s="352"/>
      <c r="H29" s="351"/>
      <c r="I29" s="351"/>
      <c r="J29" s="518"/>
    </row>
    <row r="30" spans="1:10" ht="21" customHeight="1">
      <c r="A30" s="329"/>
      <c r="B30" s="272" t="s">
        <v>311</v>
      </c>
      <c r="C30" s="270">
        <v>19</v>
      </c>
      <c r="D30" s="258" t="s">
        <v>48</v>
      </c>
      <c r="E30" s="352"/>
      <c r="F30" s="351"/>
      <c r="G30" s="352"/>
      <c r="H30" s="351"/>
      <c r="I30" s="351"/>
      <c r="J30" s="518"/>
    </row>
    <row r="31" spans="1:10" ht="21" customHeight="1">
      <c r="A31" s="329"/>
      <c r="B31" s="272" t="s">
        <v>319</v>
      </c>
      <c r="C31" s="270">
        <v>11</v>
      </c>
      <c r="D31" s="258" t="s">
        <v>48</v>
      </c>
      <c r="E31" s="352"/>
      <c r="F31" s="351"/>
      <c r="G31" s="352"/>
      <c r="H31" s="351"/>
      <c r="I31" s="351"/>
      <c r="J31" s="518"/>
    </row>
    <row r="32" spans="1:10" ht="21" customHeight="1">
      <c r="A32" s="329"/>
      <c r="B32" s="272" t="s">
        <v>320</v>
      </c>
      <c r="C32" s="270">
        <v>14</v>
      </c>
      <c r="D32" s="258" t="s">
        <v>48</v>
      </c>
      <c r="E32" s="352"/>
      <c r="F32" s="351"/>
      <c r="G32" s="352"/>
      <c r="H32" s="351"/>
      <c r="I32" s="351"/>
      <c r="J32" s="518"/>
    </row>
    <row r="33" spans="1:10" ht="21" customHeight="1">
      <c r="A33" s="329"/>
      <c r="B33" s="272" t="s">
        <v>321</v>
      </c>
      <c r="C33" s="270">
        <v>6</v>
      </c>
      <c r="D33" s="258" t="s">
        <v>12</v>
      </c>
      <c r="E33" s="352"/>
      <c r="F33" s="351"/>
      <c r="G33" s="352"/>
      <c r="H33" s="351"/>
      <c r="I33" s="351"/>
      <c r="J33" s="518"/>
    </row>
    <row r="34" spans="1:10" ht="21" customHeight="1">
      <c r="A34" s="329"/>
      <c r="B34" s="272" t="s">
        <v>378</v>
      </c>
      <c r="C34" s="270">
        <v>2</v>
      </c>
      <c r="D34" s="258" t="s">
        <v>12</v>
      </c>
      <c r="E34" s="352"/>
      <c r="F34" s="351"/>
      <c r="G34" s="352"/>
      <c r="H34" s="351"/>
      <c r="I34" s="351"/>
      <c r="J34" s="338"/>
    </row>
    <row r="35" spans="1:10" ht="21" customHeight="1">
      <c r="A35" s="341">
        <v>5</v>
      </c>
      <c r="B35" s="342" t="s">
        <v>316</v>
      </c>
      <c r="C35" s="258"/>
      <c r="D35" s="258"/>
      <c r="E35" s="352"/>
      <c r="F35" s="351"/>
      <c r="G35" s="352"/>
      <c r="H35" s="351"/>
      <c r="I35" s="351"/>
      <c r="J35" s="338"/>
    </row>
    <row r="36" spans="1:10" s="247" customFormat="1" ht="21" customHeight="1">
      <c r="A36" s="329"/>
      <c r="B36" s="272" t="s">
        <v>312</v>
      </c>
      <c r="C36" s="270">
        <v>84</v>
      </c>
      <c r="D36" s="258" t="s">
        <v>43</v>
      </c>
      <c r="E36" s="352"/>
      <c r="F36" s="351"/>
      <c r="G36" s="352"/>
      <c r="H36" s="351"/>
      <c r="I36" s="351"/>
      <c r="J36" s="518"/>
    </row>
    <row r="37" spans="1:10" ht="21" customHeight="1">
      <c r="A37" s="329"/>
      <c r="B37" s="272" t="s">
        <v>313</v>
      </c>
      <c r="C37" s="270">
        <v>9</v>
      </c>
      <c r="D37" s="258" t="s">
        <v>314</v>
      </c>
      <c r="E37" s="516"/>
      <c r="F37" s="351"/>
      <c r="G37" s="352"/>
      <c r="H37" s="351"/>
      <c r="I37" s="351"/>
      <c r="J37" s="518"/>
    </row>
    <row r="38" spans="1:10" ht="21" customHeight="1">
      <c r="A38" s="329"/>
      <c r="B38" s="272" t="s">
        <v>307</v>
      </c>
      <c r="C38" s="270">
        <v>400</v>
      </c>
      <c r="D38" s="258" t="s">
        <v>315</v>
      </c>
      <c r="E38" s="352"/>
      <c r="F38" s="351"/>
      <c r="G38" s="352"/>
      <c r="H38" s="351"/>
      <c r="I38" s="351"/>
      <c r="J38" s="518"/>
    </row>
    <row r="39" spans="1:10" ht="21" customHeight="1">
      <c r="A39" s="341">
        <v>6</v>
      </c>
      <c r="B39" s="342" t="s">
        <v>375</v>
      </c>
      <c r="C39" s="271"/>
      <c r="D39" s="258"/>
      <c r="E39" s="352"/>
      <c r="F39" s="351"/>
      <c r="G39" s="352"/>
      <c r="H39" s="351"/>
      <c r="I39" s="351"/>
      <c r="J39" s="518"/>
    </row>
    <row r="40" spans="1:10" ht="21" customHeight="1">
      <c r="A40" s="329"/>
      <c r="B40" s="272" t="s">
        <v>49</v>
      </c>
      <c r="C40" s="270">
        <v>95.82</v>
      </c>
      <c r="D40" s="258" t="s">
        <v>43</v>
      </c>
      <c r="E40" s="352"/>
      <c r="F40" s="351"/>
      <c r="G40" s="352"/>
      <c r="H40" s="351"/>
      <c r="I40" s="351"/>
      <c r="J40" s="518"/>
    </row>
    <row r="41" spans="1:10" ht="21" customHeight="1">
      <c r="A41" s="329"/>
      <c r="B41" s="272" t="s">
        <v>50</v>
      </c>
      <c r="C41" s="270">
        <f>C40</f>
        <v>95.82</v>
      </c>
      <c r="D41" s="258" t="s">
        <v>43</v>
      </c>
      <c r="E41" s="352"/>
      <c r="F41" s="351"/>
      <c r="G41" s="352"/>
      <c r="H41" s="351"/>
      <c r="I41" s="351"/>
      <c r="J41" s="518"/>
    </row>
    <row r="42" spans="1:10" ht="21" customHeight="1">
      <c r="A42" s="332">
        <v>7</v>
      </c>
      <c r="B42" s="342" t="s">
        <v>51</v>
      </c>
      <c r="C42" s="270"/>
      <c r="D42" s="277"/>
      <c r="E42" s="520"/>
      <c r="F42" s="351"/>
      <c r="G42" s="520"/>
      <c r="H42" s="351"/>
      <c r="I42" s="351"/>
      <c r="J42" s="518"/>
    </row>
    <row r="43" spans="1:10" ht="21" customHeight="1">
      <c r="A43" s="343"/>
      <c r="B43" s="272" t="s">
        <v>322</v>
      </c>
      <c r="C43" s="273">
        <v>2</v>
      </c>
      <c r="D43" s="258" t="s">
        <v>12</v>
      </c>
      <c r="E43" s="352"/>
      <c r="F43" s="351"/>
      <c r="G43" s="352"/>
      <c r="H43" s="351"/>
      <c r="I43" s="351"/>
      <c r="J43" s="518"/>
    </row>
    <row r="44" spans="1:10" ht="21" customHeight="1">
      <c r="A44" s="343"/>
      <c r="B44" s="272" t="s">
        <v>308</v>
      </c>
      <c r="C44" s="273">
        <v>81</v>
      </c>
      <c r="D44" s="258" t="s">
        <v>43</v>
      </c>
      <c r="E44" s="352"/>
      <c r="F44" s="351"/>
      <c r="G44" s="352"/>
      <c r="H44" s="351"/>
      <c r="I44" s="351"/>
      <c r="J44" s="518"/>
    </row>
    <row r="45" spans="1:10" ht="21" customHeight="1">
      <c r="A45" s="343"/>
      <c r="B45" s="272" t="s">
        <v>379</v>
      </c>
      <c r="C45" s="273">
        <v>195</v>
      </c>
      <c r="D45" s="258" t="s">
        <v>43</v>
      </c>
      <c r="E45" s="352"/>
      <c r="F45" s="351"/>
      <c r="G45" s="352"/>
      <c r="H45" s="351"/>
      <c r="I45" s="351"/>
      <c r="J45" s="518"/>
    </row>
    <row r="46" spans="1:10" ht="21" customHeight="1">
      <c r="A46" s="343"/>
      <c r="B46" s="272" t="s">
        <v>307</v>
      </c>
      <c r="C46" s="270">
        <v>100</v>
      </c>
      <c r="D46" s="258" t="s">
        <v>315</v>
      </c>
      <c r="E46" s="352"/>
      <c r="F46" s="351"/>
      <c r="G46" s="352"/>
      <c r="H46" s="351"/>
      <c r="I46" s="351"/>
      <c r="J46" s="518"/>
    </row>
    <row r="47" spans="1:10" ht="21" customHeight="1" thickBot="1">
      <c r="A47" s="334"/>
      <c r="B47" s="353" t="s">
        <v>302</v>
      </c>
      <c r="C47" s="354"/>
      <c r="D47" s="355"/>
      <c r="E47" s="356"/>
      <c r="F47" s="357"/>
      <c r="G47" s="356"/>
      <c r="H47" s="357"/>
      <c r="I47" s="358"/>
      <c r="J47" s="359"/>
    </row>
    <row r="48" spans="1:10" ht="21" customHeight="1">
      <c r="A48" s="304"/>
      <c r="B48" s="348"/>
      <c r="C48" s="330"/>
      <c r="D48" s="349"/>
      <c r="E48" s="302"/>
      <c r="F48" s="350"/>
      <c r="G48" s="302"/>
      <c r="H48" s="303"/>
      <c r="I48" s="331"/>
      <c r="J48" s="331"/>
    </row>
    <row r="49" spans="1:10" ht="21" customHeight="1">
      <c r="A49" s="304"/>
      <c r="B49" s="514"/>
      <c r="C49" s="330"/>
      <c r="D49" s="349"/>
      <c r="E49" s="302"/>
      <c r="F49" s="350"/>
      <c r="G49" s="302"/>
      <c r="H49" s="303"/>
      <c r="I49" s="331"/>
      <c r="J49" s="331"/>
    </row>
    <row r="50" spans="1:10" ht="21" customHeight="1">
      <c r="A50" s="304"/>
      <c r="B50" s="514"/>
      <c r="C50" s="330"/>
      <c r="D50" s="349"/>
      <c r="E50" s="302"/>
      <c r="F50" s="350"/>
      <c r="G50" s="302"/>
      <c r="H50" s="303"/>
      <c r="I50" s="331"/>
      <c r="J50" s="331"/>
    </row>
    <row r="51" spans="1:10" ht="21" customHeight="1">
      <c r="A51" s="304"/>
      <c r="B51" s="521"/>
      <c r="C51" s="330"/>
      <c r="D51" s="349"/>
      <c r="E51" s="302"/>
      <c r="F51" s="559"/>
      <c r="G51" s="302"/>
      <c r="H51" s="303"/>
      <c r="I51" s="331"/>
      <c r="J51" s="331"/>
    </row>
    <row r="52" spans="1:10" ht="21" customHeight="1">
      <c r="A52" s="304"/>
      <c r="B52" s="348"/>
      <c r="C52" s="330"/>
      <c r="D52" s="349"/>
      <c r="E52" s="302"/>
      <c r="F52" s="350"/>
      <c r="G52" s="302"/>
      <c r="H52" s="303"/>
      <c r="I52" s="331"/>
      <c r="J52" s="331"/>
    </row>
    <row r="53" spans="1:10" ht="21" customHeight="1">
      <c r="A53" s="304"/>
      <c r="B53" s="348"/>
      <c r="C53" s="330"/>
      <c r="D53" s="349"/>
      <c r="E53" s="302"/>
      <c r="F53" s="350"/>
      <c r="G53" s="302"/>
      <c r="H53" s="303"/>
      <c r="I53" s="331"/>
      <c r="J53" s="331"/>
    </row>
    <row r="54" spans="8:9" ht="24">
      <c r="H54" s="275"/>
      <c r="I54" s="327"/>
    </row>
    <row r="55" spans="8:9" ht="24">
      <c r="H55" s="275"/>
      <c r="I55" s="327"/>
    </row>
  </sheetData>
  <sheetProtection/>
  <mergeCells count="10">
    <mergeCell ref="A1:J1"/>
    <mergeCell ref="H7:I7"/>
    <mergeCell ref="A9:A10"/>
    <mergeCell ref="B9:B10"/>
    <mergeCell ref="C9:C10"/>
    <mergeCell ref="D9:D10"/>
    <mergeCell ref="E9:F9"/>
    <mergeCell ref="G9:H9"/>
    <mergeCell ref="I9:I10"/>
    <mergeCell ref="J9:J10"/>
  </mergeCells>
  <printOptions/>
  <pageMargins left="0.7" right="0.7" top="0.75" bottom="0.75" header="0.3" footer="0.3"/>
  <pageSetup fitToHeight="1" fitToWidth="1" horizontalDpi="300" verticalDpi="300" orientation="portrait" paperSize="9" scale="4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4"/>
  <sheetViews>
    <sheetView view="pageBreakPreview" zoomScale="90" zoomScaleSheetLayoutView="90" zoomScalePageLayoutView="0" workbookViewId="0" topLeftCell="A1">
      <selection activeCell="H35" sqref="H35"/>
    </sheetView>
  </sheetViews>
  <sheetFormatPr defaultColWidth="9.140625" defaultRowHeight="15"/>
  <cols>
    <col min="1" max="1" width="9.140625" style="36" customWidth="1"/>
    <col min="2" max="2" width="41.28125" style="36" customWidth="1"/>
    <col min="3" max="3" width="15.57421875" style="36" customWidth="1"/>
    <col min="4" max="4" width="6.57421875" style="36" customWidth="1"/>
    <col min="5" max="5" width="13.7109375" style="125" customWidth="1"/>
    <col min="6" max="6" width="13.57421875" style="36" bestFit="1" customWidth="1"/>
    <col min="7" max="16384" width="9.00390625" style="36" customWidth="1"/>
  </cols>
  <sheetData>
    <row r="1" spans="1:6" s="141" customFormat="1" ht="24.75">
      <c r="A1" s="609" t="s">
        <v>171</v>
      </c>
      <c r="B1" s="609"/>
      <c r="C1" s="609"/>
      <c r="D1" s="609"/>
      <c r="E1" s="609"/>
      <c r="F1" s="609"/>
    </row>
    <row r="2" spans="1:6" s="141" customFormat="1" ht="27.75">
      <c r="A2" s="610" t="s">
        <v>172</v>
      </c>
      <c r="B2" s="610"/>
      <c r="C2" s="610"/>
      <c r="D2" s="610"/>
      <c r="E2" s="610"/>
      <c r="F2" s="610"/>
    </row>
    <row r="3" spans="1:6" s="141" customFormat="1" ht="24.75">
      <c r="A3" s="154" t="s">
        <v>174</v>
      </c>
      <c r="B3" s="154"/>
      <c r="C3" s="154"/>
      <c r="D3" s="154"/>
      <c r="E3" s="154"/>
      <c r="F3" s="154"/>
    </row>
    <row r="4" spans="1:6" s="141" customFormat="1" ht="24.75">
      <c r="A4" s="154" t="s">
        <v>175</v>
      </c>
      <c r="B4" s="154"/>
      <c r="C4" s="154"/>
      <c r="D4" s="154"/>
      <c r="E4" s="154"/>
      <c r="F4" s="154"/>
    </row>
    <row r="5" spans="1:6" s="141" customFormat="1" ht="24.75">
      <c r="A5" s="154" t="s">
        <v>176</v>
      </c>
      <c r="B5" s="154"/>
      <c r="C5" s="154"/>
      <c r="D5" s="154"/>
      <c r="E5" s="154"/>
      <c r="F5" s="154"/>
    </row>
    <row r="6" spans="1:6" s="141" customFormat="1" ht="25.5" thickBot="1">
      <c r="A6" s="609" t="s">
        <v>173</v>
      </c>
      <c r="B6" s="609"/>
      <c r="C6" s="609"/>
      <c r="D6" s="609"/>
      <c r="E6" s="609"/>
      <c r="F6" s="609"/>
    </row>
    <row r="7" spans="1:6" ht="42.75" thickBot="1">
      <c r="A7" s="91" t="s">
        <v>1</v>
      </c>
      <c r="B7" s="92" t="s">
        <v>2</v>
      </c>
      <c r="C7" s="92" t="s">
        <v>168</v>
      </c>
      <c r="D7" s="92" t="s">
        <v>169</v>
      </c>
      <c r="E7" s="93" t="s">
        <v>170</v>
      </c>
      <c r="F7" s="94" t="s">
        <v>69</v>
      </c>
    </row>
    <row r="8" spans="1:6" ht="21">
      <c r="A8" s="95">
        <v>1</v>
      </c>
      <c r="B8" s="96" t="s">
        <v>65</v>
      </c>
      <c r="C8" s="97"/>
      <c r="D8" s="98"/>
      <c r="E8" s="99"/>
      <c r="F8" s="100"/>
    </row>
    <row r="9" spans="1:6" ht="20.25">
      <c r="A9" s="118">
        <v>1.1</v>
      </c>
      <c r="B9" s="102" t="s">
        <v>7</v>
      </c>
      <c r="C9" s="39" t="e">
        <v>#REF!</v>
      </c>
      <c r="D9" s="104" t="e">
        <f aca="true" t="shared" si="0" ref="D9:D18">ROUND((1.2212-(1.2212-1.2211)*($C$20-15000000)/(20000000-15000000)),4)</f>
        <v>#REF!</v>
      </c>
      <c r="E9" s="99" t="e">
        <f>C9*D9</f>
        <v>#REF!</v>
      </c>
      <c r="F9" s="105"/>
    </row>
    <row r="10" spans="1:6" ht="20.25">
      <c r="A10" s="118">
        <v>1.2</v>
      </c>
      <c r="B10" s="102" t="s">
        <v>9</v>
      </c>
      <c r="C10" s="39" t="e">
        <v>#REF!</v>
      </c>
      <c r="D10" s="104" t="e">
        <f t="shared" si="0"/>
        <v>#REF!</v>
      </c>
      <c r="E10" s="99" t="e">
        <f aca="true" t="shared" si="1" ref="E10:E18">C10*D10</f>
        <v>#REF!</v>
      </c>
      <c r="F10" s="105"/>
    </row>
    <row r="11" spans="1:6" ht="20.25">
      <c r="A11" s="118">
        <v>1.3</v>
      </c>
      <c r="B11" s="102" t="s">
        <v>14</v>
      </c>
      <c r="C11" s="39" t="e">
        <v>#REF!</v>
      </c>
      <c r="D11" s="104" t="e">
        <f t="shared" si="0"/>
        <v>#REF!</v>
      </c>
      <c r="E11" s="99" t="e">
        <f t="shared" si="1"/>
        <v>#REF!</v>
      </c>
      <c r="F11" s="105"/>
    </row>
    <row r="12" spans="1:6" ht="20.25">
      <c r="A12" s="118">
        <v>1.4</v>
      </c>
      <c r="B12" s="102" t="s">
        <v>15</v>
      </c>
      <c r="C12" s="39" t="e">
        <v>#REF!</v>
      </c>
      <c r="D12" s="104" t="e">
        <f t="shared" si="0"/>
        <v>#REF!</v>
      </c>
      <c r="E12" s="99" t="e">
        <f t="shared" si="1"/>
        <v>#REF!</v>
      </c>
      <c r="F12" s="105"/>
    </row>
    <row r="13" spans="1:6" ht="20.25">
      <c r="A13" s="118">
        <v>1.5</v>
      </c>
      <c r="B13" s="102" t="s">
        <v>83</v>
      </c>
      <c r="C13" s="106" t="e">
        <v>#REF!</v>
      </c>
      <c r="D13" s="104" t="e">
        <f t="shared" si="0"/>
        <v>#REF!</v>
      </c>
      <c r="E13" s="99" t="e">
        <f t="shared" si="1"/>
        <v>#REF!</v>
      </c>
      <c r="F13" s="107"/>
    </row>
    <row r="14" spans="1:6" ht="20.25">
      <c r="A14" s="118">
        <v>1.6</v>
      </c>
      <c r="B14" s="62" t="s">
        <v>84</v>
      </c>
      <c r="C14" s="106" t="e">
        <v>#REF!</v>
      </c>
      <c r="D14" s="104" t="e">
        <f t="shared" si="0"/>
        <v>#REF!</v>
      </c>
      <c r="E14" s="99" t="e">
        <f t="shared" si="1"/>
        <v>#REF!</v>
      </c>
      <c r="F14" s="107"/>
    </row>
    <row r="15" spans="1:6" ht="20.25">
      <c r="A15" s="118">
        <v>1.7</v>
      </c>
      <c r="B15" s="62" t="s">
        <v>85</v>
      </c>
      <c r="C15" s="106" t="e">
        <v>#REF!</v>
      </c>
      <c r="D15" s="104" t="e">
        <f t="shared" si="0"/>
        <v>#REF!</v>
      </c>
      <c r="E15" s="99" t="e">
        <f t="shared" si="1"/>
        <v>#REF!</v>
      </c>
      <c r="F15" s="107"/>
    </row>
    <row r="16" spans="1:6" ht="20.25">
      <c r="A16" s="118">
        <v>1.8</v>
      </c>
      <c r="B16" s="62" t="s">
        <v>91</v>
      </c>
      <c r="C16" s="106" t="e">
        <v>#REF!</v>
      </c>
      <c r="D16" s="104" t="e">
        <f t="shared" si="0"/>
        <v>#REF!</v>
      </c>
      <c r="E16" s="99" t="e">
        <f t="shared" si="1"/>
        <v>#REF!</v>
      </c>
      <c r="F16" s="107"/>
    </row>
    <row r="17" spans="1:6" ht="20.25">
      <c r="A17" s="152" t="s">
        <v>184</v>
      </c>
      <c r="B17" s="102" t="s">
        <v>16</v>
      </c>
      <c r="C17" s="39">
        <v>2053300</v>
      </c>
      <c r="D17" s="104" t="e">
        <f t="shared" si="0"/>
        <v>#REF!</v>
      </c>
      <c r="E17" s="99" t="e">
        <f t="shared" si="1"/>
        <v>#REF!</v>
      </c>
      <c r="F17" s="105"/>
    </row>
    <row r="18" spans="1:6" ht="20.25">
      <c r="A18" s="152" t="s">
        <v>88</v>
      </c>
      <c r="B18" s="102" t="s">
        <v>17</v>
      </c>
      <c r="C18" s="39">
        <v>125800</v>
      </c>
      <c r="D18" s="104" t="e">
        <f t="shared" si="0"/>
        <v>#REF!</v>
      </c>
      <c r="E18" s="99" t="e">
        <f t="shared" si="1"/>
        <v>#REF!</v>
      </c>
      <c r="F18" s="105"/>
    </row>
    <row r="19" spans="1:6" ht="20.25">
      <c r="A19" s="134"/>
      <c r="B19" s="110"/>
      <c r="C19" s="108"/>
      <c r="D19" s="111"/>
      <c r="E19" s="106"/>
      <c r="F19" s="107"/>
    </row>
    <row r="20" spans="1:6" ht="21.75" thickBot="1">
      <c r="A20" s="142"/>
      <c r="B20" s="143" t="s">
        <v>67</v>
      </c>
      <c r="C20" s="144" t="e">
        <f>SUM(C9:C19)</f>
        <v>#REF!</v>
      </c>
      <c r="D20" s="143"/>
      <c r="E20" s="147" t="e">
        <f>SUM(E9:E19)</f>
        <v>#REF!</v>
      </c>
      <c r="F20" s="145"/>
    </row>
    <row r="21" spans="1:6" ht="21">
      <c r="A21" s="148"/>
      <c r="B21" s="148"/>
      <c r="C21" s="149"/>
      <c r="D21" s="148"/>
      <c r="E21" s="151"/>
      <c r="F21" s="150"/>
    </row>
    <row r="22" ht="23.25">
      <c r="C22" s="153"/>
    </row>
    <row r="23" spans="2:5" ht="20.25" customHeight="1">
      <c r="B23" s="146" t="s">
        <v>165</v>
      </c>
      <c r="C23" s="612" t="s">
        <v>167</v>
      </c>
      <c r="D23" s="612"/>
      <c r="E23" s="612"/>
    </row>
    <row r="24" spans="3:5" ht="20.25">
      <c r="C24" s="611" t="s">
        <v>166</v>
      </c>
      <c r="D24" s="611"/>
      <c r="E24" s="611"/>
    </row>
  </sheetData>
  <sheetProtection/>
  <mergeCells count="5">
    <mergeCell ref="A1:F1"/>
    <mergeCell ref="A2:F2"/>
    <mergeCell ref="A6:F6"/>
    <mergeCell ref="C24:E24"/>
    <mergeCell ref="C23:E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4"/>
  <sheetViews>
    <sheetView view="pageBreakPreview" zoomScale="90" zoomScaleSheetLayoutView="90" zoomScalePageLayoutView="0" workbookViewId="0" topLeftCell="A1">
      <selection activeCell="H35" sqref="H35"/>
    </sheetView>
  </sheetViews>
  <sheetFormatPr defaultColWidth="9.140625" defaultRowHeight="15"/>
  <cols>
    <col min="1" max="1" width="9.140625" style="36" customWidth="1"/>
    <col min="2" max="2" width="36.7109375" style="36" customWidth="1"/>
    <col min="3" max="3" width="16.140625" style="36" customWidth="1"/>
    <col min="4" max="4" width="10.8515625" style="36" customWidth="1"/>
    <col min="5" max="5" width="13.7109375" style="125" customWidth="1"/>
    <col min="6" max="6" width="13.57421875" style="36" bestFit="1" customWidth="1"/>
    <col min="7" max="8" width="9.00390625" style="36" customWidth="1"/>
    <col min="9" max="9" width="11.7109375" style="36" bestFit="1" customWidth="1"/>
    <col min="10" max="16384" width="9.00390625" style="36" customWidth="1"/>
  </cols>
  <sheetData>
    <row r="1" spans="1:6" s="141" customFormat="1" ht="24.75">
      <c r="A1" s="609" t="s">
        <v>177</v>
      </c>
      <c r="B1" s="609"/>
      <c r="C1" s="609"/>
      <c r="D1" s="609"/>
      <c r="E1" s="609"/>
      <c r="F1" s="609"/>
    </row>
    <row r="2" spans="1:6" s="141" customFormat="1" ht="27.75">
      <c r="A2" s="610" t="s">
        <v>178</v>
      </c>
      <c r="B2" s="610"/>
      <c r="C2" s="610"/>
      <c r="D2" s="610"/>
      <c r="E2" s="610"/>
      <c r="F2" s="610"/>
    </row>
    <row r="3" spans="1:6" s="141" customFormat="1" ht="24.75">
      <c r="A3" s="154" t="s">
        <v>174</v>
      </c>
      <c r="B3" s="154"/>
      <c r="C3" s="154"/>
      <c r="D3" s="154"/>
      <c r="E3" s="154"/>
      <c r="F3" s="154"/>
    </row>
    <row r="4" spans="1:6" s="141" customFormat="1" ht="24.75">
      <c r="A4" s="154" t="s">
        <v>175</v>
      </c>
      <c r="B4" s="154"/>
      <c r="C4" s="154"/>
      <c r="D4" s="154"/>
      <c r="E4" s="154"/>
      <c r="F4" s="154"/>
    </row>
    <row r="5" spans="1:6" s="141" customFormat="1" ht="24.75">
      <c r="A5" s="154" t="s">
        <v>176</v>
      </c>
      <c r="B5" s="154"/>
      <c r="C5" s="154"/>
      <c r="D5" s="154"/>
      <c r="E5" s="154"/>
      <c r="F5" s="154"/>
    </row>
    <row r="6" spans="1:6" s="141" customFormat="1" ht="25.5" thickBot="1">
      <c r="A6" s="609" t="s">
        <v>173</v>
      </c>
      <c r="B6" s="609"/>
      <c r="C6" s="609"/>
      <c r="D6" s="609"/>
      <c r="E6" s="609"/>
      <c r="F6" s="609"/>
    </row>
    <row r="7" spans="1:6" ht="42.75" thickBot="1">
      <c r="A7" s="91" t="s">
        <v>1</v>
      </c>
      <c r="B7" s="92" t="s">
        <v>2</v>
      </c>
      <c r="C7" s="92" t="s">
        <v>182</v>
      </c>
      <c r="D7" s="92" t="s">
        <v>183</v>
      </c>
      <c r="E7" s="93" t="s">
        <v>170</v>
      </c>
      <c r="F7" s="94" t="s">
        <v>69</v>
      </c>
    </row>
    <row r="8" spans="1:6" ht="21">
      <c r="A8" s="116">
        <v>2</v>
      </c>
      <c r="B8" s="117" t="s">
        <v>66</v>
      </c>
      <c r="C8" s="97"/>
      <c r="D8" s="98"/>
      <c r="E8" s="99"/>
      <c r="F8" s="100"/>
    </row>
    <row r="9" spans="1:9" ht="20.25">
      <c r="A9" s="118">
        <v>2.1</v>
      </c>
      <c r="B9" s="70" t="s">
        <v>11</v>
      </c>
      <c r="C9" s="39" t="e">
        <v>#REF!</v>
      </c>
      <c r="D9" s="155">
        <v>0.07</v>
      </c>
      <c r="E9" s="99" t="e">
        <f>C9*(1+D9)</f>
        <v>#REF!</v>
      </c>
      <c r="F9" s="105"/>
      <c r="I9" s="89"/>
    </row>
    <row r="10" spans="1:9" ht="20.25">
      <c r="A10" s="118">
        <v>2.2</v>
      </c>
      <c r="B10" s="70" t="s">
        <v>13</v>
      </c>
      <c r="C10" s="39" t="e">
        <v>#REF!</v>
      </c>
      <c r="D10" s="155">
        <v>0.07</v>
      </c>
      <c r="E10" s="99" t="e">
        <f aca="true" t="shared" si="0" ref="E10:E18">C10*(1+D10)</f>
        <v>#REF!</v>
      </c>
      <c r="F10" s="105"/>
      <c r="I10" s="89"/>
    </row>
    <row r="11" spans="1:9" ht="20.25">
      <c r="A11" s="118">
        <v>2.3</v>
      </c>
      <c r="B11" s="70" t="s">
        <v>61</v>
      </c>
      <c r="C11" s="39" t="e">
        <v>#REF!</v>
      </c>
      <c r="D11" s="155">
        <v>0.07</v>
      </c>
      <c r="E11" s="99" t="e">
        <f t="shared" si="0"/>
        <v>#REF!</v>
      </c>
      <c r="F11" s="105"/>
      <c r="I11" s="89"/>
    </row>
    <row r="12" spans="1:9" ht="21">
      <c r="A12" s="95">
        <v>3</v>
      </c>
      <c r="B12" s="96" t="s">
        <v>149</v>
      </c>
      <c r="C12" s="106"/>
      <c r="D12" s="155"/>
      <c r="E12" s="99"/>
      <c r="F12" s="107"/>
      <c r="I12" s="89"/>
    </row>
    <row r="13" spans="1:9" ht="20.25">
      <c r="A13" s="118">
        <v>3.1</v>
      </c>
      <c r="B13" s="102" t="s">
        <v>150</v>
      </c>
      <c r="C13" s="106">
        <v>41595</v>
      </c>
      <c r="D13" s="155">
        <v>0.07</v>
      </c>
      <c r="E13" s="99">
        <f t="shared" si="0"/>
        <v>44506.65</v>
      </c>
      <c r="F13" s="107"/>
      <c r="I13" s="89"/>
    </row>
    <row r="14" spans="1:9" ht="20.25">
      <c r="A14" s="118">
        <v>3.2</v>
      </c>
      <c r="B14" s="102" t="s">
        <v>151</v>
      </c>
      <c r="C14" s="106">
        <v>198195</v>
      </c>
      <c r="D14" s="155">
        <v>0.07</v>
      </c>
      <c r="E14" s="99">
        <f t="shared" si="0"/>
        <v>212068.65000000002</v>
      </c>
      <c r="F14" s="107"/>
      <c r="I14" s="89"/>
    </row>
    <row r="15" spans="1:9" ht="20.25">
      <c r="A15" s="118">
        <v>3.3</v>
      </c>
      <c r="B15" s="102" t="s">
        <v>152</v>
      </c>
      <c r="C15" s="39">
        <v>260736</v>
      </c>
      <c r="D15" s="155">
        <v>0.07</v>
      </c>
      <c r="E15" s="99">
        <f t="shared" si="0"/>
        <v>278987.52</v>
      </c>
      <c r="F15" s="107"/>
      <c r="I15" s="89"/>
    </row>
    <row r="16" spans="1:9" ht="20.25">
      <c r="A16" s="118">
        <v>3.4</v>
      </c>
      <c r="B16" s="102" t="s">
        <v>153</v>
      </c>
      <c r="C16" s="39">
        <v>77375</v>
      </c>
      <c r="D16" s="155">
        <v>0.07</v>
      </c>
      <c r="E16" s="99">
        <f t="shared" si="0"/>
        <v>82791.25</v>
      </c>
      <c r="F16" s="107"/>
      <c r="I16" s="89"/>
    </row>
    <row r="17" spans="1:9" ht="20.25">
      <c r="A17" s="118">
        <v>3.5</v>
      </c>
      <c r="B17" s="102" t="s">
        <v>155</v>
      </c>
      <c r="C17" s="39" t="e">
        <v>#REF!</v>
      </c>
      <c r="D17" s="155">
        <v>0.07</v>
      </c>
      <c r="E17" s="99" t="e">
        <f t="shared" si="0"/>
        <v>#REF!</v>
      </c>
      <c r="F17" s="105"/>
      <c r="I17" s="89"/>
    </row>
    <row r="18" spans="1:9" ht="20.25">
      <c r="A18" s="118">
        <v>3.6</v>
      </c>
      <c r="B18" s="102" t="s">
        <v>163</v>
      </c>
      <c r="C18" s="39">
        <v>527548</v>
      </c>
      <c r="D18" s="155">
        <v>0.07</v>
      </c>
      <c r="E18" s="99">
        <f t="shared" si="0"/>
        <v>564476.36</v>
      </c>
      <c r="F18" s="105"/>
      <c r="I18" s="89"/>
    </row>
    <row r="19" spans="1:9" ht="20.25">
      <c r="A19" s="134"/>
      <c r="B19" s="110"/>
      <c r="C19" s="106"/>
      <c r="D19" s="111"/>
      <c r="E19" s="106"/>
      <c r="F19" s="107"/>
      <c r="I19" s="89"/>
    </row>
    <row r="20" spans="1:9" ht="21.75" thickBot="1">
      <c r="A20" s="142"/>
      <c r="B20" s="143" t="s">
        <v>179</v>
      </c>
      <c r="C20" s="144" t="e">
        <f>SUM(C9:C19)</f>
        <v>#REF!</v>
      </c>
      <c r="D20" s="143"/>
      <c r="E20" s="147" t="e">
        <f>SUM(E9:E19)</f>
        <v>#REF!</v>
      </c>
      <c r="F20" s="145"/>
      <c r="I20" s="89"/>
    </row>
    <row r="21" spans="1:9" ht="21">
      <c r="A21" s="148"/>
      <c r="B21" s="148"/>
      <c r="C21" s="149"/>
      <c r="D21" s="148"/>
      <c r="E21" s="151"/>
      <c r="F21" s="150"/>
      <c r="I21" s="89"/>
    </row>
    <row r="22" ht="23.25">
      <c r="C22" s="153"/>
    </row>
    <row r="23" spans="2:5" ht="20.25" customHeight="1">
      <c r="B23" s="146" t="s">
        <v>165</v>
      </c>
      <c r="C23" s="612" t="s">
        <v>180</v>
      </c>
      <c r="D23" s="612"/>
      <c r="E23" s="612"/>
    </row>
    <row r="24" spans="3:5" ht="20.25">
      <c r="C24" s="611" t="s">
        <v>166</v>
      </c>
      <c r="D24" s="611"/>
      <c r="E24" s="611"/>
    </row>
  </sheetData>
  <sheetProtection/>
  <mergeCells count="5">
    <mergeCell ref="A1:F1"/>
    <mergeCell ref="A2:F2"/>
    <mergeCell ref="A6:F6"/>
    <mergeCell ref="C23:E23"/>
    <mergeCell ref="C24:E2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9"/>
  <sheetViews>
    <sheetView view="pageBreakPreview" zoomScale="90" zoomScaleSheetLayoutView="90" zoomScalePageLayoutView="0" workbookViewId="0" topLeftCell="A25">
      <selection activeCell="H35" sqref="H35"/>
    </sheetView>
  </sheetViews>
  <sheetFormatPr defaultColWidth="9.140625" defaultRowHeight="15"/>
  <cols>
    <col min="1" max="1" width="9.140625" style="36" customWidth="1"/>
    <col min="2" max="2" width="55.7109375" style="36" customWidth="1"/>
    <col min="3" max="4" width="6.57421875" style="36" customWidth="1"/>
    <col min="5" max="5" width="13.7109375" style="125" customWidth="1"/>
    <col min="6" max="6" width="13.57421875" style="36" bestFit="1" customWidth="1"/>
    <col min="7" max="7" width="15.57421875" style="125" customWidth="1"/>
    <col min="8" max="8" width="13.8515625" style="36" customWidth="1"/>
    <col min="9" max="9" width="9.00390625" style="36" customWidth="1"/>
    <col min="10" max="10" width="11.7109375" style="36" bestFit="1" customWidth="1"/>
    <col min="11" max="16384" width="9.00390625" style="36" customWidth="1"/>
  </cols>
  <sheetData>
    <row r="1" spans="1:8" ht="20.25">
      <c r="A1" s="32" t="s">
        <v>62</v>
      </c>
      <c r="B1" s="33"/>
      <c r="C1" s="33"/>
      <c r="D1" s="33"/>
      <c r="E1" s="90"/>
      <c r="F1" s="33"/>
      <c r="G1" s="90"/>
      <c r="H1" s="33"/>
    </row>
    <row r="2" spans="1:8" ht="20.25">
      <c r="A2" s="32" t="s">
        <v>0</v>
      </c>
      <c r="B2" s="33"/>
      <c r="C2" s="33"/>
      <c r="D2" s="33"/>
      <c r="E2" s="90"/>
      <c r="F2" s="33"/>
      <c r="G2" s="90"/>
      <c r="H2" s="33"/>
    </row>
    <row r="3" spans="1:8" ht="21" thickBot="1">
      <c r="A3" s="33"/>
      <c r="B3" s="33"/>
      <c r="C3" s="33"/>
      <c r="D3" s="33"/>
      <c r="E3" s="90"/>
      <c r="F3" s="33"/>
      <c r="G3" s="90"/>
      <c r="H3" s="33"/>
    </row>
    <row r="4" spans="1:8" ht="42.75" thickBot="1">
      <c r="A4" s="91" t="s">
        <v>1</v>
      </c>
      <c r="B4" s="92" t="s">
        <v>2</v>
      </c>
      <c r="C4" s="92" t="s">
        <v>3</v>
      </c>
      <c r="D4" s="92" t="s">
        <v>4</v>
      </c>
      <c r="E4" s="93" t="s">
        <v>60</v>
      </c>
      <c r="F4" s="92" t="s">
        <v>21</v>
      </c>
      <c r="G4" s="93" t="s">
        <v>5</v>
      </c>
      <c r="H4" s="94" t="s">
        <v>6</v>
      </c>
    </row>
    <row r="5" spans="1:8" ht="21">
      <c r="A5" s="95">
        <v>1</v>
      </c>
      <c r="B5" s="96" t="s">
        <v>65</v>
      </c>
      <c r="C5" s="97"/>
      <c r="D5" s="98"/>
      <c r="E5" s="99"/>
      <c r="F5" s="99"/>
      <c r="G5" s="99"/>
      <c r="H5" s="100"/>
    </row>
    <row r="6" spans="1:8" ht="20.25">
      <c r="A6" s="101">
        <v>1.1</v>
      </c>
      <c r="B6" s="102" t="s">
        <v>7</v>
      </c>
      <c r="C6" s="103">
        <v>1</v>
      </c>
      <c r="D6" s="104" t="s">
        <v>8</v>
      </c>
      <c r="E6" s="39" t="e">
        <v>#REF!</v>
      </c>
      <c r="F6" s="39"/>
      <c r="G6" s="39"/>
      <c r="H6" s="105"/>
    </row>
    <row r="7" spans="1:8" ht="20.25">
      <c r="A7" s="101">
        <v>1.2</v>
      </c>
      <c r="B7" s="102" t="s">
        <v>9</v>
      </c>
      <c r="C7" s="103">
        <v>1</v>
      </c>
      <c r="D7" s="104" t="s">
        <v>10</v>
      </c>
      <c r="E7" s="39" t="e">
        <v>#REF!</v>
      </c>
      <c r="F7" s="39"/>
      <c r="G7" s="39"/>
      <c r="H7" s="105"/>
    </row>
    <row r="8" spans="1:8" ht="20.25">
      <c r="A8" s="101">
        <v>1.3</v>
      </c>
      <c r="B8" s="102" t="s">
        <v>14</v>
      </c>
      <c r="C8" s="103">
        <v>1</v>
      </c>
      <c r="D8" s="104" t="s">
        <v>10</v>
      </c>
      <c r="E8" s="39" t="e">
        <v>#REF!</v>
      </c>
      <c r="F8" s="39"/>
      <c r="G8" s="39"/>
      <c r="H8" s="105"/>
    </row>
    <row r="9" spans="1:8" ht="20.25">
      <c r="A9" s="101">
        <v>1.4</v>
      </c>
      <c r="B9" s="102" t="s">
        <v>15</v>
      </c>
      <c r="C9" s="103">
        <v>1</v>
      </c>
      <c r="D9" s="104" t="s">
        <v>10</v>
      </c>
      <c r="E9" s="39" t="e">
        <v>#REF!</v>
      </c>
      <c r="F9" s="39"/>
      <c r="G9" s="39"/>
      <c r="H9" s="105"/>
    </row>
    <row r="10" spans="1:8" ht="20.25">
      <c r="A10" s="101">
        <v>1.5</v>
      </c>
      <c r="B10" s="102" t="s">
        <v>83</v>
      </c>
      <c r="C10" s="103">
        <v>1</v>
      </c>
      <c r="D10" s="104" t="s">
        <v>10</v>
      </c>
      <c r="E10" s="106" t="e">
        <v>#REF!</v>
      </c>
      <c r="F10" s="106"/>
      <c r="G10" s="106"/>
      <c r="H10" s="107"/>
    </row>
    <row r="11" spans="1:8" ht="20.25">
      <c r="A11" s="101">
        <v>1.6</v>
      </c>
      <c r="B11" s="62" t="s">
        <v>84</v>
      </c>
      <c r="C11" s="108">
        <v>1</v>
      </c>
      <c r="D11" s="104" t="s">
        <v>8</v>
      </c>
      <c r="E11" s="106" t="e">
        <v>#REF!</v>
      </c>
      <c r="F11" s="106"/>
      <c r="G11" s="106"/>
      <c r="H11" s="107"/>
    </row>
    <row r="12" spans="1:8" ht="20.25">
      <c r="A12" s="101">
        <v>1.7</v>
      </c>
      <c r="B12" s="62" t="s">
        <v>85</v>
      </c>
      <c r="C12" s="108">
        <v>1</v>
      </c>
      <c r="D12" s="104" t="s">
        <v>8</v>
      </c>
      <c r="E12" s="106" t="e">
        <v>#REF!</v>
      </c>
      <c r="F12" s="106"/>
      <c r="G12" s="106"/>
      <c r="H12" s="107"/>
    </row>
    <row r="13" spans="1:8" ht="20.25">
      <c r="A13" s="101">
        <v>1.8</v>
      </c>
      <c r="B13" s="62" t="s">
        <v>91</v>
      </c>
      <c r="C13" s="108">
        <v>1</v>
      </c>
      <c r="D13" s="104" t="s">
        <v>8</v>
      </c>
      <c r="E13" s="106" t="e">
        <v>#REF!</v>
      </c>
      <c r="F13" s="106"/>
      <c r="G13" s="106"/>
      <c r="H13" s="107"/>
    </row>
    <row r="14" spans="1:8" ht="20.25">
      <c r="A14" s="101">
        <v>1.9</v>
      </c>
      <c r="B14" s="62" t="s">
        <v>86</v>
      </c>
      <c r="C14" s="108">
        <v>1</v>
      </c>
      <c r="D14" s="104" t="s">
        <v>8</v>
      </c>
      <c r="E14" s="106"/>
      <c r="F14" s="106"/>
      <c r="G14" s="106"/>
      <c r="H14" s="107" t="s">
        <v>90</v>
      </c>
    </row>
    <row r="15" spans="1:8" ht="20.25">
      <c r="A15" s="109" t="s">
        <v>88</v>
      </c>
      <c r="B15" s="62" t="s">
        <v>87</v>
      </c>
      <c r="C15" s="108">
        <v>1</v>
      </c>
      <c r="D15" s="104" t="s">
        <v>8</v>
      </c>
      <c r="E15" s="106"/>
      <c r="F15" s="106"/>
      <c r="G15" s="106"/>
      <c r="H15" s="107" t="s">
        <v>90</v>
      </c>
    </row>
    <row r="16" spans="1:8" ht="20.25">
      <c r="A16" s="109" t="s">
        <v>89</v>
      </c>
      <c r="B16" s="102" t="s">
        <v>16</v>
      </c>
      <c r="C16" s="103">
        <v>1</v>
      </c>
      <c r="D16" s="104" t="s">
        <v>8</v>
      </c>
      <c r="E16" s="39">
        <v>2053300</v>
      </c>
      <c r="F16" s="39"/>
      <c r="G16" s="39"/>
      <c r="H16" s="105"/>
    </row>
    <row r="17" spans="1:8" ht="20.25">
      <c r="A17" s="109">
        <v>1.12</v>
      </c>
      <c r="B17" s="102" t="s">
        <v>17</v>
      </c>
      <c r="C17" s="103">
        <v>1</v>
      </c>
      <c r="D17" s="104" t="s">
        <v>8</v>
      </c>
      <c r="E17" s="39">
        <v>125800</v>
      </c>
      <c r="F17" s="39"/>
      <c r="G17" s="39"/>
      <c r="H17" s="105"/>
    </row>
    <row r="18" spans="1:8" ht="20.25">
      <c r="A18" s="134"/>
      <c r="B18" s="110"/>
      <c r="C18" s="108"/>
      <c r="D18" s="111"/>
      <c r="E18" s="106"/>
      <c r="F18" s="106"/>
      <c r="G18" s="106"/>
      <c r="H18" s="107"/>
    </row>
    <row r="19" spans="1:8" ht="21.75" thickBot="1">
      <c r="A19" s="135"/>
      <c r="B19" s="112" t="s">
        <v>67</v>
      </c>
      <c r="C19" s="112"/>
      <c r="D19" s="112"/>
      <c r="E19" s="113" t="e">
        <f>SUM(E6:E18)</f>
        <v>#REF!</v>
      </c>
      <c r="F19" s="114" t="e">
        <f>ROUND((1.2212-(1.2212-1.2211)*(E19-15000000)/(20000000-15000000)),4)</f>
        <v>#REF!</v>
      </c>
      <c r="G19" s="113" t="e">
        <f>ROUND(E19*F19,2)</f>
        <v>#REF!</v>
      </c>
      <c r="H19" s="115" t="e">
        <f>FLOOR(G19,1000)</f>
        <v>#REF!</v>
      </c>
    </row>
    <row r="20" spans="1:8" ht="21.75" thickTop="1">
      <c r="A20" s="116">
        <v>2</v>
      </c>
      <c r="B20" s="117" t="s">
        <v>66</v>
      </c>
      <c r="C20" s="97"/>
      <c r="D20" s="98"/>
      <c r="E20" s="99"/>
      <c r="F20" s="99"/>
      <c r="G20" s="99"/>
      <c r="H20" s="100"/>
    </row>
    <row r="21" spans="1:8" ht="20.25">
      <c r="A21" s="118">
        <v>2.1</v>
      </c>
      <c r="B21" s="70" t="s">
        <v>11</v>
      </c>
      <c r="C21" s="103">
        <v>1</v>
      </c>
      <c r="D21" s="104" t="s">
        <v>12</v>
      </c>
      <c r="E21" s="39" t="e">
        <v>#REF!</v>
      </c>
      <c r="F21" s="39"/>
      <c r="G21" s="39" t="e">
        <f>E21*F21</f>
        <v>#REF!</v>
      </c>
      <c r="H21" s="105" t="e">
        <f>ROUND(G21,-4)</f>
        <v>#REF!</v>
      </c>
    </row>
    <row r="22" spans="1:8" ht="20.25">
      <c r="A22" s="118">
        <v>2.2</v>
      </c>
      <c r="B22" s="70" t="s">
        <v>13</v>
      </c>
      <c r="C22" s="103">
        <v>1</v>
      </c>
      <c r="D22" s="104" t="s">
        <v>12</v>
      </c>
      <c r="E22" s="39" t="e">
        <v>#REF!</v>
      </c>
      <c r="F22" s="39"/>
      <c r="G22" s="39" t="e">
        <f>E22*F22</f>
        <v>#REF!</v>
      </c>
      <c r="H22" s="105" t="e">
        <f>ROUND(G22,-4)</f>
        <v>#REF!</v>
      </c>
    </row>
    <row r="23" spans="1:8" ht="20.25">
      <c r="A23" s="118">
        <v>2.3</v>
      </c>
      <c r="B23" s="70" t="s">
        <v>61</v>
      </c>
      <c r="C23" s="103">
        <v>1</v>
      </c>
      <c r="D23" s="104" t="s">
        <v>12</v>
      </c>
      <c r="E23" s="39" t="e">
        <v>#REF!</v>
      </c>
      <c r="F23" s="39"/>
      <c r="G23" s="39" t="e">
        <f>E23*F23</f>
        <v>#REF!</v>
      </c>
      <c r="H23" s="105" t="e">
        <f>ROUND(G23,-4)</f>
        <v>#REF!</v>
      </c>
    </row>
    <row r="24" spans="1:8" ht="20.25">
      <c r="A24" s="134"/>
      <c r="B24" s="110"/>
      <c r="C24" s="108"/>
      <c r="D24" s="111"/>
      <c r="E24" s="106"/>
      <c r="F24" s="106"/>
      <c r="G24" s="106"/>
      <c r="H24" s="107"/>
    </row>
    <row r="25" spans="1:8" ht="21.75" thickBot="1">
      <c r="A25" s="136"/>
      <c r="B25" s="120" t="s">
        <v>68</v>
      </c>
      <c r="C25" s="119"/>
      <c r="D25" s="119"/>
      <c r="E25" s="113" t="e">
        <f>SUM(E21:E24)</f>
        <v>#REF!</v>
      </c>
      <c r="F25" s="121">
        <v>1.07</v>
      </c>
      <c r="G25" s="113" t="e">
        <f>ROUND(E25*F25,2)</f>
        <v>#REF!</v>
      </c>
      <c r="H25" s="115" t="e">
        <f>FLOOR(G25,1000)</f>
        <v>#REF!</v>
      </c>
    </row>
    <row r="26" spans="1:8" ht="21.75" thickTop="1">
      <c r="A26" s="95">
        <v>3</v>
      </c>
      <c r="B26" s="96" t="s">
        <v>149</v>
      </c>
      <c r="C26" s="97"/>
      <c r="D26" s="98"/>
      <c r="E26" s="99"/>
      <c r="F26" s="99"/>
      <c r="G26" s="99"/>
      <c r="H26" s="100"/>
    </row>
    <row r="27" spans="1:8" ht="20.25">
      <c r="A27" s="101">
        <v>3.1</v>
      </c>
      <c r="B27" s="102" t="s">
        <v>150</v>
      </c>
      <c r="C27" s="103">
        <v>1</v>
      </c>
      <c r="D27" s="104" t="s">
        <v>8</v>
      </c>
      <c r="E27" s="39">
        <v>41595</v>
      </c>
      <c r="F27" s="39"/>
      <c r="G27" s="39"/>
      <c r="H27" s="105"/>
    </row>
    <row r="28" spans="1:8" ht="20.25">
      <c r="A28" s="101">
        <v>3.2</v>
      </c>
      <c r="B28" s="102" t="s">
        <v>151</v>
      </c>
      <c r="C28" s="103">
        <v>1</v>
      </c>
      <c r="D28" s="104" t="s">
        <v>8</v>
      </c>
      <c r="E28" s="39">
        <v>198195</v>
      </c>
      <c r="F28" s="39"/>
      <c r="G28" s="39"/>
      <c r="H28" s="105"/>
    </row>
    <row r="29" spans="1:8" ht="20.25">
      <c r="A29" s="101">
        <v>3.3</v>
      </c>
      <c r="B29" s="102" t="s">
        <v>152</v>
      </c>
      <c r="C29" s="103">
        <v>1</v>
      </c>
      <c r="D29" s="104" t="s">
        <v>8</v>
      </c>
      <c r="E29" s="39">
        <v>260736</v>
      </c>
      <c r="F29" s="39"/>
      <c r="G29" s="39"/>
      <c r="H29" s="105"/>
    </row>
    <row r="30" spans="1:8" ht="20.25">
      <c r="A30" s="101">
        <v>3.4</v>
      </c>
      <c r="B30" s="102" t="s">
        <v>153</v>
      </c>
      <c r="C30" s="103">
        <v>1</v>
      </c>
      <c r="D30" s="104" t="s">
        <v>8</v>
      </c>
      <c r="E30" s="39">
        <v>77375</v>
      </c>
      <c r="F30" s="39"/>
      <c r="G30" s="39"/>
      <c r="H30" s="105"/>
    </row>
    <row r="31" spans="1:8" ht="20.25">
      <c r="A31" s="101">
        <v>3.5</v>
      </c>
      <c r="B31" s="102" t="s">
        <v>155</v>
      </c>
      <c r="C31" s="103">
        <v>1</v>
      </c>
      <c r="D31" s="104" t="s">
        <v>8</v>
      </c>
      <c r="E31" s="106" t="e">
        <v>#REF!</v>
      </c>
      <c r="F31" s="106"/>
      <c r="G31" s="106"/>
      <c r="H31" s="107"/>
    </row>
    <row r="32" spans="1:8" ht="20.25">
      <c r="A32" s="101">
        <v>3.6</v>
      </c>
      <c r="B32" s="102" t="s">
        <v>163</v>
      </c>
      <c r="C32" s="103">
        <v>1</v>
      </c>
      <c r="D32" s="104" t="s">
        <v>8</v>
      </c>
      <c r="E32" s="106">
        <v>527548</v>
      </c>
      <c r="F32" s="106"/>
      <c r="G32" s="106"/>
      <c r="H32" s="107"/>
    </row>
    <row r="33" spans="1:8" ht="20.25">
      <c r="A33" s="134"/>
      <c r="B33" s="110"/>
      <c r="C33" s="108"/>
      <c r="D33" s="111"/>
      <c r="E33" s="106"/>
      <c r="F33" s="106"/>
      <c r="G33" s="106"/>
      <c r="H33" s="107"/>
    </row>
    <row r="34" spans="1:8" ht="21.75" thickBot="1">
      <c r="A34" s="135"/>
      <c r="B34" s="112" t="s">
        <v>164</v>
      </c>
      <c r="C34" s="112"/>
      <c r="D34" s="112"/>
      <c r="E34" s="113" t="e">
        <f>SUM(E27:E33)</f>
        <v>#REF!</v>
      </c>
      <c r="F34" s="114">
        <v>1.07</v>
      </c>
      <c r="G34" s="113" t="e">
        <f>ROUND(E34*F34,2)</f>
        <v>#REF!</v>
      </c>
      <c r="H34" s="115" t="e">
        <f>FLOOR(G34,1000)</f>
        <v>#REF!</v>
      </c>
    </row>
    <row r="35" spans="1:10" ht="21.75" thickBot="1" thickTop="1">
      <c r="A35" s="137"/>
      <c r="B35" s="138"/>
      <c r="C35" s="138"/>
      <c r="D35" s="138"/>
      <c r="E35" s="139"/>
      <c r="F35" s="138"/>
      <c r="G35" s="139"/>
      <c r="H35" s="140"/>
      <c r="J35" s="89" t="e">
        <f>G25+G34</f>
        <v>#REF!</v>
      </c>
    </row>
    <row r="36" spans="1:8" ht="21.75" thickBot="1">
      <c r="A36" s="122"/>
      <c r="B36" s="123" t="s">
        <v>30</v>
      </c>
      <c r="C36" s="123"/>
      <c r="D36" s="123"/>
      <c r="E36" s="124" t="e">
        <f>E19+E25+E34</f>
        <v>#REF!</v>
      </c>
      <c r="F36" s="123"/>
      <c r="G36" s="124" t="e">
        <f>G19+G25+G34</f>
        <v>#REF!</v>
      </c>
      <c r="H36" s="124" t="e">
        <f>H19+H25+H34</f>
        <v>#REF!</v>
      </c>
    </row>
    <row r="38" spans="4:7" ht="22.5">
      <c r="D38" s="125" t="s">
        <v>165</v>
      </c>
      <c r="G38" s="133" t="s">
        <v>167</v>
      </c>
    </row>
    <row r="39" spans="6:7" ht="20.25">
      <c r="F39" s="611" t="s">
        <v>166</v>
      </c>
      <c r="G39" s="611"/>
    </row>
  </sheetData>
  <sheetProtection/>
  <mergeCells count="1">
    <mergeCell ref="F39:G3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4"/>
  <sheetViews>
    <sheetView zoomScale="90" zoomScaleNormal="90" zoomScalePageLayoutView="0" workbookViewId="0" topLeftCell="A4">
      <selection activeCell="P19" sqref="P19"/>
    </sheetView>
  </sheetViews>
  <sheetFormatPr defaultColWidth="9.140625" defaultRowHeight="15"/>
  <cols>
    <col min="1" max="1" width="7.28125" style="328" customWidth="1"/>
    <col min="2" max="2" width="61.421875" style="274" customWidth="1"/>
    <col min="3" max="3" width="13.28125" style="250" customWidth="1"/>
    <col min="4" max="4" width="6.8515625" style="250" customWidth="1"/>
    <col min="5" max="5" width="11.8515625" style="250" customWidth="1"/>
    <col min="6" max="6" width="12.421875" style="250" customWidth="1"/>
    <col min="7" max="7" width="11.8515625" style="250" customWidth="1"/>
    <col min="8" max="8" width="12.00390625" style="250" customWidth="1"/>
    <col min="9" max="9" width="15.28125" style="275" customWidth="1"/>
    <col min="10" max="10" width="11.421875" style="327" customWidth="1"/>
    <col min="11" max="16384" width="9.00390625" style="249" customWidth="1"/>
  </cols>
  <sheetData>
    <row r="1" spans="1:10" s="247" customFormat="1" ht="24">
      <c r="A1" s="594" t="s">
        <v>232</v>
      </c>
      <c r="B1" s="595"/>
      <c r="C1" s="595"/>
      <c r="D1" s="595"/>
      <c r="E1" s="595"/>
      <c r="F1" s="595"/>
      <c r="G1" s="595"/>
      <c r="H1" s="595"/>
      <c r="I1" s="595"/>
      <c r="J1" s="596"/>
    </row>
    <row r="2" spans="1:10" s="247" customFormat="1" ht="24">
      <c r="A2" s="363" t="s">
        <v>389</v>
      </c>
      <c r="B2" s="285"/>
      <c r="C2" s="281"/>
      <c r="D2" s="304"/>
      <c r="E2" s="304"/>
      <c r="F2" s="304"/>
      <c r="G2" s="304"/>
      <c r="H2" s="304"/>
      <c r="I2" s="304"/>
      <c r="J2" s="364" t="s">
        <v>309</v>
      </c>
    </row>
    <row r="3" spans="1:10" s="247" customFormat="1" ht="24">
      <c r="A3" s="363"/>
      <c r="B3" s="280"/>
      <c r="C3" s="281"/>
      <c r="D3" s="304"/>
      <c r="E3" s="304"/>
      <c r="F3" s="304"/>
      <c r="G3" s="304"/>
      <c r="H3" s="304"/>
      <c r="I3" s="304"/>
      <c r="J3" s="365"/>
    </row>
    <row r="4" spans="1:10" s="247" customFormat="1" ht="24">
      <c r="A4" s="363" t="s">
        <v>234</v>
      </c>
      <c r="B4" s="280"/>
      <c r="C4" s="281"/>
      <c r="D4" s="304"/>
      <c r="E4" s="304"/>
      <c r="F4" s="304"/>
      <c r="G4" s="304"/>
      <c r="H4" s="304"/>
      <c r="I4" s="304"/>
      <c r="J4" s="365"/>
    </row>
    <row r="5" spans="1:10" s="247" customFormat="1" ht="24">
      <c r="A5" s="363" t="str">
        <f>'[5]ปร6'!A5</f>
        <v>สถานที่ก่อสร้าง : 155 หมู่ 2 ต.แม่เหียะ อ.เมือง จ.เชียงใหม่</v>
      </c>
      <c r="B5" s="280"/>
      <c r="C5" s="281"/>
      <c r="D5" s="304"/>
      <c r="E5" s="304"/>
      <c r="F5" s="304"/>
      <c r="G5" s="304"/>
      <c r="H5" s="304"/>
      <c r="I5" s="304"/>
      <c r="J5" s="365"/>
    </row>
    <row r="6" spans="1:10" s="247" customFormat="1" ht="24">
      <c r="A6" s="366" t="str">
        <f>'[5]ปร.5ก'!A7</f>
        <v>ประมาณราคากลางโดย   สถาบันวิจัยและพัฒนาพลังงานนครพิงค์ มหาวิทยาลัยเชียงใหม่</v>
      </c>
      <c r="B6" s="283"/>
      <c r="C6" s="284"/>
      <c r="D6" s="304"/>
      <c r="E6" s="304"/>
      <c r="F6" s="304"/>
      <c r="G6" s="304"/>
      <c r="H6" s="304"/>
      <c r="I6" s="304"/>
      <c r="J6" s="365"/>
    </row>
    <row r="7" spans="1:10" s="245" customFormat="1" ht="24">
      <c r="A7" s="366" t="s">
        <v>247</v>
      </c>
      <c r="B7" s="283"/>
      <c r="C7" s="367"/>
      <c r="D7" s="367"/>
      <c r="E7" s="367"/>
      <c r="F7" s="286"/>
      <c r="G7" s="367"/>
      <c r="H7" s="597">
        <v>44953</v>
      </c>
      <c r="I7" s="597"/>
      <c r="J7" s="365" t="s">
        <v>173</v>
      </c>
    </row>
    <row r="8" spans="1:10" s="248" customFormat="1" ht="24.75" thickBot="1">
      <c r="A8" s="368"/>
      <c r="B8" s="280"/>
      <c r="C8" s="281"/>
      <c r="D8" s="280"/>
      <c r="E8" s="279"/>
      <c r="F8" s="281"/>
      <c r="G8" s="280"/>
      <c r="H8" s="282"/>
      <c r="I8" s="282"/>
      <c r="J8" s="364"/>
    </row>
    <row r="9" spans="1:10" s="522" customFormat="1" ht="26.25" customHeight="1">
      <c r="A9" s="613" t="s">
        <v>1</v>
      </c>
      <c r="B9" s="615" t="s">
        <v>2</v>
      </c>
      <c r="C9" s="602" t="s">
        <v>3</v>
      </c>
      <c r="D9" s="602" t="s">
        <v>4</v>
      </c>
      <c r="E9" s="604" t="s">
        <v>18</v>
      </c>
      <c r="F9" s="604"/>
      <c r="G9" s="604" t="s">
        <v>19</v>
      </c>
      <c r="H9" s="604"/>
      <c r="I9" s="605" t="s">
        <v>20</v>
      </c>
      <c r="J9" s="607" t="s">
        <v>69</v>
      </c>
    </row>
    <row r="10" spans="1:13" s="522" customFormat="1" ht="26.25" customHeight="1" thickBot="1">
      <c r="A10" s="614"/>
      <c r="B10" s="616"/>
      <c r="C10" s="603"/>
      <c r="D10" s="603"/>
      <c r="E10" s="301" t="s">
        <v>22</v>
      </c>
      <c r="F10" s="301" t="s">
        <v>23</v>
      </c>
      <c r="G10" s="301" t="s">
        <v>22</v>
      </c>
      <c r="H10" s="301" t="s">
        <v>23</v>
      </c>
      <c r="I10" s="606"/>
      <c r="J10" s="608"/>
      <c r="M10" s="522" t="s">
        <v>293</v>
      </c>
    </row>
    <row r="11" spans="1:10" s="525" customFormat="1" ht="21" customHeight="1">
      <c r="A11" s="523">
        <v>1</v>
      </c>
      <c r="B11" s="524" t="s">
        <v>192</v>
      </c>
      <c r="C11" s="270"/>
      <c r="D11" s="258"/>
      <c r="E11" s="352"/>
      <c r="F11" s="351"/>
      <c r="G11" s="352"/>
      <c r="H11" s="351"/>
      <c r="I11" s="351"/>
      <c r="J11" s="336"/>
    </row>
    <row r="12" spans="1:10" s="525" customFormat="1" ht="21" customHeight="1">
      <c r="A12" s="523"/>
      <c r="B12" s="526" t="s">
        <v>318</v>
      </c>
      <c r="C12" s="270">
        <v>5.85</v>
      </c>
      <c r="D12" s="258" t="s">
        <v>36</v>
      </c>
      <c r="E12" s="352"/>
      <c r="F12" s="351"/>
      <c r="G12" s="352"/>
      <c r="H12" s="351"/>
      <c r="I12" s="351"/>
      <c r="J12" s="336"/>
    </row>
    <row r="13" spans="1:10" s="525" customFormat="1" ht="21" customHeight="1">
      <c r="A13" s="523"/>
      <c r="B13" s="526" t="s">
        <v>33</v>
      </c>
      <c r="C13" s="270">
        <v>5.26</v>
      </c>
      <c r="D13" s="258" t="s">
        <v>36</v>
      </c>
      <c r="E13" s="352"/>
      <c r="F13" s="351"/>
      <c r="G13" s="352"/>
      <c r="H13" s="351"/>
      <c r="I13" s="351"/>
      <c r="J13" s="336"/>
    </row>
    <row r="14" spans="1:10" s="525" customFormat="1" ht="21" customHeight="1">
      <c r="A14" s="523">
        <v>2</v>
      </c>
      <c r="B14" s="524" t="s">
        <v>380</v>
      </c>
      <c r="C14" s="258"/>
      <c r="D14" s="258"/>
      <c r="E14" s="352"/>
      <c r="F14" s="351"/>
      <c r="G14" s="352"/>
      <c r="H14" s="351"/>
      <c r="I14" s="351"/>
      <c r="J14" s="338"/>
    </row>
    <row r="15" spans="1:10" s="525" customFormat="1" ht="21" customHeight="1">
      <c r="A15" s="527"/>
      <c r="B15" s="528" t="s">
        <v>323</v>
      </c>
      <c r="C15" s="270">
        <v>1</v>
      </c>
      <c r="D15" s="258" t="s">
        <v>324</v>
      </c>
      <c r="E15" s="352"/>
      <c r="F15" s="351"/>
      <c r="G15" s="352"/>
      <c r="H15" s="351"/>
      <c r="I15" s="351"/>
      <c r="J15" s="529"/>
    </row>
    <row r="16" spans="1:10" s="525" customFormat="1" ht="21" customHeight="1">
      <c r="A16" s="527"/>
      <c r="B16" s="528" t="s">
        <v>381</v>
      </c>
      <c r="C16" s="270">
        <v>2</v>
      </c>
      <c r="D16" s="258" t="s">
        <v>315</v>
      </c>
      <c r="E16" s="352"/>
      <c r="F16" s="351"/>
      <c r="G16" s="352"/>
      <c r="H16" s="351"/>
      <c r="I16" s="351"/>
      <c r="J16" s="336"/>
    </row>
    <row r="17" spans="1:10" s="525" customFormat="1" ht="21" customHeight="1">
      <c r="A17" s="527"/>
      <c r="B17" s="528" t="s">
        <v>325</v>
      </c>
      <c r="C17" s="270">
        <v>7</v>
      </c>
      <c r="D17" s="258" t="s">
        <v>48</v>
      </c>
      <c r="E17" s="352"/>
      <c r="F17" s="351"/>
      <c r="G17" s="352"/>
      <c r="H17" s="351"/>
      <c r="I17" s="351"/>
      <c r="J17" s="336"/>
    </row>
    <row r="18" spans="1:10" s="525" customFormat="1" ht="21" customHeight="1">
      <c r="A18" s="527"/>
      <c r="B18" s="528" t="s">
        <v>326</v>
      </c>
      <c r="C18" s="270">
        <v>10</v>
      </c>
      <c r="D18" s="258" t="s">
        <v>48</v>
      </c>
      <c r="E18" s="352"/>
      <c r="F18" s="351"/>
      <c r="G18" s="352"/>
      <c r="H18" s="351"/>
      <c r="I18" s="351"/>
      <c r="J18" s="336"/>
    </row>
    <row r="19" spans="1:10" s="525" customFormat="1" ht="21" customHeight="1">
      <c r="A19" s="527"/>
      <c r="B19" s="528" t="s">
        <v>382</v>
      </c>
      <c r="C19" s="270">
        <v>5</v>
      </c>
      <c r="D19" s="258" t="s">
        <v>48</v>
      </c>
      <c r="E19" s="352"/>
      <c r="F19" s="351"/>
      <c r="G19" s="352"/>
      <c r="H19" s="351"/>
      <c r="I19" s="351"/>
      <c r="J19" s="336"/>
    </row>
    <row r="20" spans="1:10" s="525" customFormat="1" ht="21" customHeight="1">
      <c r="A20" s="527"/>
      <c r="B20" s="528" t="s">
        <v>387</v>
      </c>
      <c r="C20" s="270">
        <v>1</v>
      </c>
      <c r="D20" s="258" t="s">
        <v>12</v>
      </c>
      <c r="E20" s="352"/>
      <c r="F20" s="351"/>
      <c r="G20" s="352"/>
      <c r="H20" s="351"/>
      <c r="I20" s="351"/>
      <c r="J20" s="336"/>
    </row>
    <row r="21" spans="1:10" s="525" customFormat="1" ht="21" customHeight="1">
      <c r="A21" s="527"/>
      <c r="B21" s="530" t="s">
        <v>383</v>
      </c>
      <c r="C21" s="270">
        <v>4</v>
      </c>
      <c r="D21" s="258" t="s">
        <v>327</v>
      </c>
      <c r="E21" s="352"/>
      <c r="F21" s="351"/>
      <c r="G21" s="352"/>
      <c r="H21" s="351"/>
      <c r="I21" s="351"/>
      <c r="J21" s="336"/>
    </row>
    <row r="22" spans="1:10" s="525" customFormat="1" ht="21" customHeight="1">
      <c r="A22" s="527"/>
      <c r="B22" s="531" t="s">
        <v>391</v>
      </c>
      <c r="C22" s="270">
        <v>1</v>
      </c>
      <c r="D22" s="258" t="s">
        <v>40</v>
      </c>
      <c r="E22" s="352"/>
      <c r="F22" s="351"/>
      <c r="G22" s="352"/>
      <c r="H22" s="351"/>
      <c r="I22" s="351"/>
      <c r="J22" s="336"/>
    </row>
    <row r="23" spans="1:10" s="525" customFormat="1" ht="21" customHeight="1">
      <c r="A23" s="532"/>
      <c r="B23" s="528" t="s">
        <v>329</v>
      </c>
      <c r="C23" s="270">
        <v>1</v>
      </c>
      <c r="D23" s="258" t="s">
        <v>330</v>
      </c>
      <c r="E23" s="352"/>
      <c r="F23" s="351"/>
      <c r="G23" s="352"/>
      <c r="H23" s="351"/>
      <c r="I23" s="351"/>
      <c r="J23" s="338"/>
    </row>
    <row r="24" spans="1:10" s="525" customFormat="1" ht="21" customHeight="1">
      <c r="A24" s="527"/>
      <c r="B24" s="528" t="s">
        <v>331</v>
      </c>
      <c r="C24" s="270">
        <v>1</v>
      </c>
      <c r="D24" s="258" t="s">
        <v>330</v>
      </c>
      <c r="E24" s="352"/>
      <c r="F24" s="351"/>
      <c r="G24" s="352"/>
      <c r="H24" s="351"/>
      <c r="I24" s="351"/>
      <c r="J24" s="336"/>
    </row>
    <row r="25" spans="1:10" s="525" customFormat="1" ht="21" customHeight="1" thickBot="1">
      <c r="A25" s="533"/>
      <c r="B25" s="531"/>
      <c r="C25" s="374"/>
      <c r="D25" s="375"/>
      <c r="E25" s="376"/>
      <c r="F25" s="376"/>
      <c r="G25" s="376"/>
      <c r="H25" s="376"/>
      <c r="I25" s="376"/>
      <c r="J25" s="335"/>
    </row>
    <row r="26" spans="1:10" s="525" customFormat="1" ht="21" customHeight="1" thickBot="1">
      <c r="A26" s="534"/>
      <c r="B26" s="535" t="s">
        <v>302</v>
      </c>
      <c r="C26" s="536"/>
      <c r="D26" s="537"/>
      <c r="E26" s="356"/>
      <c r="F26" s="357"/>
      <c r="G26" s="356"/>
      <c r="H26" s="357"/>
      <c r="I26" s="358"/>
      <c r="J26" s="359"/>
    </row>
    <row r="27" spans="1:12" ht="21" customHeight="1">
      <c r="A27" s="304"/>
      <c r="B27" s="348"/>
      <c r="C27" s="330"/>
      <c r="D27" s="349"/>
      <c r="E27" s="350"/>
      <c r="F27" s="302"/>
      <c r="G27" s="350"/>
      <c r="H27" s="302"/>
      <c r="I27" s="303"/>
      <c r="J27" s="331"/>
      <c r="K27" s="525"/>
      <c r="L27" s="525"/>
    </row>
    <row r="28" spans="1:12" ht="21" customHeight="1">
      <c r="A28" s="304"/>
      <c r="B28" s="348"/>
      <c r="C28" s="330"/>
      <c r="D28" s="349"/>
      <c r="E28" s="350"/>
      <c r="F28" s="302"/>
      <c r="G28" s="350"/>
      <c r="H28" s="302"/>
      <c r="I28" s="303"/>
      <c r="J28" s="331"/>
      <c r="K28" s="525"/>
      <c r="L28" s="525"/>
    </row>
    <row r="29" spans="1:12" ht="21" customHeight="1">
      <c r="A29" s="304"/>
      <c r="B29" s="348"/>
      <c r="C29" s="330"/>
      <c r="D29" s="349"/>
      <c r="E29" s="350"/>
      <c r="F29" s="617"/>
      <c r="G29" s="618"/>
      <c r="H29" s="618"/>
      <c r="I29" s="618"/>
      <c r="J29" s="618"/>
      <c r="K29" s="525"/>
      <c r="L29" s="525"/>
    </row>
    <row r="30" spans="1:10" s="525" customFormat="1" ht="21" customHeight="1">
      <c r="A30" s="538"/>
      <c r="B30" s="539"/>
      <c r="C30" s="330"/>
      <c r="D30" s="349"/>
      <c r="E30" s="350"/>
      <c r="F30" s="617"/>
      <c r="G30" s="618"/>
      <c r="H30" s="618"/>
      <c r="I30" s="618"/>
      <c r="J30" s="331"/>
    </row>
    <row r="31" spans="1:10" s="525" customFormat="1" ht="21" customHeight="1">
      <c r="A31" s="538"/>
      <c r="B31" s="539"/>
      <c r="C31" s="330"/>
      <c r="D31" s="349"/>
      <c r="E31" s="350"/>
      <c r="F31" s="302"/>
      <c r="G31" s="350"/>
      <c r="H31" s="302"/>
      <c r="I31" s="303"/>
      <c r="J31" s="331"/>
    </row>
    <row r="32" spans="1:10" s="525" customFormat="1" ht="21" customHeight="1">
      <c r="A32" s="538"/>
      <c r="B32" s="539"/>
      <c r="C32" s="330"/>
      <c r="D32" s="349"/>
      <c r="E32" s="350"/>
      <c r="F32" s="302"/>
      <c r="G32" s="350"/>
      <c r="H32" s="302"/>
      <c r="I32" s="303"/>
      <c r="J32" s="331"/>
    </row>
    <row r="33" spans="5:12" ht="24">
      <c r="E33" s="619"/>
      <c r="F33" s="620"/>
      <c r="G33" s="620"/>
      <c r="H33" s="620"/>
      <c r="I33" s="620"/>
      <c r="J33" s="620"/>
      <c r="K33" s="525"/>
      <c r="L33" s="525"/>
    </row>
    <row r="34" spans="5:12" ht="24">
      <c r="E34" s="619"/>
      <c r="F34" s="620"/>
      <c r="G34" s="620"/>
      <c r="H34" s="620"/>
      <c r="I34" s="620"/>
      <c r="J34" s="620"/>
      <c r="K34" s="620"/>
      <c r="L34" s="620"/>
    </row>
  </sheetData>
  <sheetProtection/>
  <mergeCells count="14">
    <mergeCell ref="F29:J29"/>
    <mergeCell ref="F30:I30"/>
    <mergeCell ref="E33:J33"/>
    <mergeCell ref="E34:L34"/>
    <mergeCell ref="A1:J1"/>
    <mergeCell ref="H7:I7"/>
    <mergeCell ref="A9:A10"/>
    <mergeCell ref="B9:B10"/>
    <mergeCell ref="C9:C10"/>
    <mergeCell ref="D9:D10"/>
    <mergeCell ref="E9:F9"/>
    <mergeCell ref="G9:H9"/>
    <mergeCell ref="I9:I10"/>
    <mergeCell ref="J9:J10"/>
  </mergeCells>
  <printOptions/>
  <pageMargins left="0.7" right="0.7" top="0.75" bottom="0.75" header="0.3" footer="0.3"/>
  <pageSetup fitToHeight="1" fitToWidth="1" horizontalDpi="1200" verticalDpi="12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Chummanut Maneesiri</dc:creator>
  <cp:keywords/>
  <dc:description/>
  <cp:lastModifiedBy>Welcome</cp:lastModifiedBy>
  <cp:lastPrinted>2023-02-06T10:46:41Z</cp:lastPrinted>
  <dcterms:created xsi:type="dcterms:W3CDTF">2016-08-31T02:49:30Z</dcterms:created>
  <dcterms:modified xsi:type="dcterms:W3CDTF">2023-02-10T09:32:28Z</dcterms:modified>
  <cp:category/>
  <cp:version/>
  <cp:contentType/>
  <cp:contentStatus/>
</cp:coreProperties>
</file>